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22995" windowHeight="10035" activeTab="1"/>
  </bookViews>
  <sheets>
    <sheet name="GV Formulas-Ann" sheetId="1" r:id="rId1"/>
    <sheet name="Annual Chart" sheetId="2" r:id="rId2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" i="1"/>
  <c r="D10" i="1"/>
  <c r="F11" i="1"/>
  <c r="D11" i="1"/>
  <c r="B10" i="1"/>
  <c r="C11" i="1"/>
  <c r="F3" i="1"/>
  <c r="C10" i="1"/>
  <c r="E11" i="1"/>
  <c r="E3" i="1"/>
  <c r="E10" i="1"/>
  <c r="C3" i="1"/>
  <c r="B11" i="1"/>
  <c r="F10" i="1"/>
  <c r="D3" i="1"/>
  <c r="B3" i="1"/>
  <c r="B12" i="1" l="1"/>
  <c r="F12" i="1"/>
  <c r="E12" i="1"/>
  <c r="D12" i="1"/>
  <c r="C12" i="1"/>
</calcChain>
</file>

<file path=xl/sharedStrings.xml><?xml version="1.0" encoding="utf-8"?>
<sst xmlns="http://schemas.openxmlformats.org/spreadsheetml/2006/main" count="18" uniqueCount="14">
  <si>
    <t>MIS - ILLINOIS.HUB - LMP - Consolidated LMP - Day Ahead [USD/MWH]</t>
  </si>
  <si>
    <t>MIS - INDIANA.HUB - LMP - Consolidated LMP - Day Ahead [USD/MWH]</t>
  </si>
  <si>
    <t>MIS - MINN.HUB - LMP - Consolidated LMP - Day Ahead [USD/MWH]</t>
  </si>
  <si>
    <t>MIS - MICHIGAN.HUB - LMP - Consolidated LMP - Day Ahead [USD/MWH]</t>
  </si>
  <si>
    <t>MIS - MHEB - LMP - Consolidated LMP - Day Ahead [USD/MWH]</t>
  </si>
  <si>
    <t>Date</t>
  </si>
  <si>
    <t>Close</t>
  </si>
  <si>
    <t>Average</t>
  </si>
  <si>
    <t>Consolidated Day Ahead LMP</t>
  </si>
  <si>
    <t>Illinois Hub</t>
  </si>
  <si>
    <t>Indiana Hub</t>
  </si>
  <si>
    <t>Minnesota Hub</t>
  </si>
  <si>
    <t>Michigan Hub</t>
  </si>
  <si>
    <t>MHEB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</si>
</sst>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/>
    <xf numFmtId="14" fontId="2" fillId="0" borderId="0" xfId="0" applyNumberFormat="1" applyFont="1" applyAlignment="1"/>
    <xf numFmtId="2" fontId="2" fillId="0" borderId="0" xfId="0" applyNumberFormat="1" applyFont="1" applyAlignment="1"/>
    <xf numFmtId="0" fontId="2" fillId="0" borderId="0" xfId="0" applyNumberFormat="1" applyFont="1" applyAlignment="1"/>
    <xf numFmtId="44" fontId="2" fillId="0" borderId="0" xfId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'Annual Chart'!$B$2</c:f>
              <c:strCache>
                <c:ptCount val="1"/>
                <c:pt idx="0">
                  <c:v>Illinois Hub</c:v>
                </c:pt>
              </c:strCache>
            </c:strRef>
          </c:tx>
          <c:marker>
            <c:symbol val="none"/>
          </c:marker>
          <c:cat>
            <c:numRef>
              <c:f>'Annual Chart'!$A$3:$A$10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'Annual Chart'!$B$3:$B$10</c:f>
              <c:numCache>
                <c:formatCode>_("$"* #,##0.00_);_("$"* \(#,##0.00\);_("$"* "-"??_);_(@_)</c:formatCode>
                <c:ptCount val="8"/>
                <c:pt idx="0">
                  <c:v>39.825722624657502</c:v>
                </c:pt>
                <c:pt idx="1">
                  <c:v>44.371360717808201</c:v>
                </c:pt>
                <c:pt idx="2">
                  <c:v>46.227178937158499</c:v>
                </c:pt>
                <c:pt idx="3">
                  <c:v>26.0488070821918</c:v>
                </c:pt>
                <c:pt idx="4">
                  <c:v>31.392118739726101</c:v>
                </c:pt>
                <c:pt idx="5">
                  <c:v>31.674413238356198</c:v>
                </c:pt>
                <c:pt idx="6">
                  <c:v>27.073032795081975</c:v>
                </c:pt>
                <c:pt idx="7">
                  <c:v>30.560581057534286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 Chart'!$C$2</c:f>
              <c:strCache>
                <c:ptCount val="1"/>
                <c:pt idx="0">
                  <c:v>Indiana Hub</c:v>
                </c:pt>
              </c:strCache>
            </c:strRef>
          </c:tx>
          <c:marker>
            <c:symbol val="none"/>
          </c:marker>
          <c:cat>
            <c:numRef>
              <c:f>'Annual Chart'!$A$3:$A$10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'Annual Chart'!$C$3:$C$10</c:f>
              <c:numCache>
                <c:formatCode>_("$"* #,##0.00_);_("$"* \(#,##0.00\);_("$"* "-"??_);_(@_)</c:formatCode>
                <c:ptCount val="8"/>
                <c:pt idx="5">
                  <c:v>34.581851852941199</c:v>
                </c:pt>
                <c:pt idx="6">
                  <c:v>29.277561480874304</c:v>
                </c:pt>
                <c:pt idx="7">
                  <c:v>32.390599306849339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'Annual Chart'!$D$2</c:f>
              <c:strCache>
                <c:ptCount val="1"/>
                <c:pt idx="0">
                  <c:v>Minnesota Hub</c:v>
                </c:pt>
              </c:strCache>
            </c:strRef>
          </c:tx>
          <c:marker>
            <c:symbol val="none"/>
          </c:marker>
          <c:cat>
            <c:numRef>
              <c:f>'Annual Chart'!$A$3:$A$10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'Annual Chart'!$D$3:$D$10</c:f>
              <c:numCache>
                <c:formatCode>_("$"* #,##0.00_);_("$"* \(#,##0.00\);_("$"* "-"??_);_(@_)</c:formatCode>
                <c:ptCount val="8"/>
                <c:pt idx="0">
                  <c:v>44.827463484931499</c:v>
                </c:pt>
                <c:pt idx="1">
                  <c:v>51.9234885726027</c:v>
                </c:pt>
                <c:pt idx="2">
                  <c:v>47.676920543715902</c:v>
                </c:pt>
                <c:pt idx="3">
                  <c:v>24.548930336986299</c:v>
                </c:pt>
                <c:pt idx="4">
                  <c:v>28.956315076712301</c:v>
                </c:pt>
                <c:pt idx="5">
                  <c:v>26.663026260273998</c:v>
                </c:pt>
                <c:pt idx="6">
                  <c:v>25.441923945355207</c:v>
                </c:pt>
                <c:pt idx="7">
                  <c:v>31.063381271232878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'Annual Chart'!$E$2</c:f>
              <c:strCache>
                <c:ptCount val="1"/>
                <c:pt idx="0">
                  <c:v>Michigan Hub</c:v>
                </c:pt>
              </c:strCache>
            </c:strRef>
          </c:tx>
          <c:marker>
            <c:symbol val="none"/>
          </c:marker>
          <c:cat>
            <c:numRef>
              <c:f>'Annual Chart'!$A$3:$A$10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'Annual Chart'!$E$3:$E$10</c:f>
              <c:numCache>
                <c:formatCode>_("$"* #,##0.00_);_("$"* \(#,##0.00\);_("$"* "-"??_);_(@_)</c:formatCode>
                <c:ptCount val="8"/>
                <c:pt idx="0">
                  <c:v>43.398866430136998</c:v>
                </c:pt>
                <c:pt idx="1">
                  <c:v>48.447108463013699</c:v>
                </c:pt>
                <c:pt idx="2">
                  <c:v>52.122170983606601</c:v>
                </c:pt>
                <c:pt idx="3">
                  <c:v>30.744662104109601</c:v>
                </c:pt>
                <c:pt idx="4">
                  <c:v>37.101271687671201</c:v>
                </c:pt>
                <c:pt idx="5">
                  <c:v>36.074567350685001</c:v>
                </c:pt>
                <c:pt idx="6">
                  <c:v>30.868641849726796</c:v>
                </c:pt>
                <c:pt idx="7">
                  <c:v>33.009067358904112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'Annual Chart'!$F$2</c:f>
              <c:strCache>
                <c:ptCount val="1"/>
                <c:pt idx="0">
                  <c:v>MHEB</c:v>
                </c:pt>
              </c:strCache>
            </c:strRef>
          </c:tx>
          <c:spPr>
            <a:ln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numRef>
              <c:f>'Annual Chart'!$A$3:$A$10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'Annual Chart'!$F$3:$F$10</c:f>
              <c:numCache>
                <c:formatCode>_("$"* #,##0.00_);_("$"* \(#,##0.00\);_("$"* "-"??_);_(@_)</c:formatCode>
                <c:ptCount val="8"/>
                <c:pt idx="0">
                  <c:v>41.044681493150598</c:v>
                </c:pt>
                <c:pt idx="1">
                  <c:v>47.408976013698599</c:v>
                </c:pt>
                <c:pt idx="2">
                  <c:v>43.897744751366098</c:v>
                </c:pt>
                <c:pt idx="3">
                  <c:v>22.8358595808219</c:v>
                </c:pt>
                <c:pt idx="4">
                  <c:v>26.871955471232901</c:v>
                </c:pt>
                <c:pt idx="5">
                  <c:v>24.0490456739726</c:v>
                </c:pt>
                <c:pt idx="6">
                  <c:v>22.14843008196722</c:v>
                </c:pt>
                <c:pt idx="7">
                  <c:v>27.093909802739724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466496"/>
        <c:axId val="255480576"/>
      </c:lineChart>
      <c:catAx>
        <c:axId val="25546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5480576"/>
        <c:crosses val="autoZero"/>
        <c:auto val="1"/>
        <c:lblAlgn val="ctr"/>
        <c:lblOffset val="100"/>
        <c:noMultiLvlLbl val="0"/>
      </c:catAx>
      <c:valAx>
        <c:axId val="255480576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USD/MWh</a:t>
                </a:r>
              </a:p>
            </c:rich>
          </c:tx>
          <c:layout/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554664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11</xdr:row>
      <xdr:rowOff>85726</xdr:rowOff>
    </xdr:from>
    <xdr:to>
      <xdr:col>6</xdr:col>
      <xdr:colOff>495300</xdr:colOff>
      <xdr:row>31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LCA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990033"/>
      </a:accent1>
      <a:accent2>
        <a:srgbClr val="6E9FD0"/>
      </a:accent2>
      <a:accent3>
        <a:srgbClr val="BFBFBF"/>
      </a:accent3>
      <a:accent4>
        <a:srgbClr val="000000"/>
      </a:accent4>
      <a:accent5>
        <a:srgbClr val="F2F2F2"/>
      </a:accent5>
      <a:accent6>
        <a:srgbClr val="333399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6" sqref="E16"/>
    </sheetView>
  </sheetViews>
  <sheetFormatPr defaultRowHeight="15" x14ac:dyDescent="0.25"/>
  <cols>
    <col min="1" max="1" width="14.7109375" customWidth="1"/>
    <col min="2" max="6" width="19.140625" customWidth="1"/>
  </cols>
  <sheetData>
    <row r="1" spans="1:6" ht="75" x14ac:dyDescent="0.25">
      <c r="A1" s="1" t="str">
        <f>_xll.Storm.ExcelMacros.GvTableInfo("ShowSymbolNameInHeader=False;"&amp;"BlanksStrategy=UsePrevious;"&amp;"UnitCurrencyAlwaysVisible=True;"&amp;"ResultFields='Close';"&amp;"SelectedPeriod=Yearly;"&amp;"SelectedSpecType=Periods;"&amp;"DailyLastMode=TradedDays;"&amp;"StartDate;"&amp;"EndDate;"&amp;"NumOfPeriods=12;"&amp;"SkipCurrentBar=True;"&amp;"LastDate=01/01/2013 00:00:00;"&amp;"MovingAverageIntervals=;"&amp;"NumberOfResultLeafs=5;"&amp;"NumberOfPeriods=9;"&amp;"Version=2.40.11.0;"&amp;"WorkbookVersion=4;"&amp;"ExpirationDate=01/21/2014 00:00:00;")</f>
        <v>*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A2" s="3" t="s">
        <v>5</v>
      </c>
      <c r="B2" s="3" t="s">
        <v>6</v>
      </c>
      <c r="C2" s="3" t="s">
        <v>6</v>
      </c>
      <c r="D2" s="3" t="s">
        <v>6</v>
      </c>
      <c r="E2" s="3" t="s">
        <v>6</v>
      </c>
      <c r="F2" s="3" t="s">
        <v>6</v>
      </c>
    </row>
    <row r="3" spans="1:6" x14ac:dyDescent="0.25">
      <c r="A3" s="4">
        <f>DATE(2005, 1, 1)</f>
        <v>38353</v>
      </c>
      <c r="B3" s="5">
        <f ca="1">IF(ISERROR(_xll.Storm.ExcelMacros.GvYearly("#MIS00000700000927", "Close", A3, , , , , "p", , , , "avg")), 50.3643015309091, _xll.Storm.ExcelMacros.GvYearly("#MIS00000700000927", "Close", A3, , , , , "p", , , , "avg"))</f>
        <v>50.364301530909103</v>
      </c>
      <c r="C3" s="5">
        <f ca="1">IF(ISERROR(_xll.Storm.ExcelMacros.GvYearly("#MIS00000700003315", "Close", A3, , , , , "p", , , , "avg")), , _xll.Storm.ExcelMacros.GvYearly("#MIS00000700003315", "Close", A3, , , , , "p", , , , "avg"))</f>
        <v>0</v>
      </c>
      <c r="D3" s="5">
        <f ca="1">IF(ISERROR(_xll.Storm.ExcelMacros.GvYearly("#MIS00000700001092", "Close", A3, , , , , "p", , , , "avg")), 46.6218651490909, _xll.Storm.ExcelMacros.GvYearly("#MIS00000700001092", "Close", A3, , , , , "p", , , , "avg"))</f>
        <v>46.621865149090901</v>
      </c>
      <c r="E3" s="5">
        <f ca="1">IF(ISERROR(_xll.Storm.ExcelMacros.GvYearly("#MIS00000700001090", "Close", A3, , , , , "p", , , , "avg")), 54.1128909127273, _xll.Storm.ExcelMacros.GvYearly("#MIS00000700001090", "Close", A3, , , , , "p", , , , "avg"))</f>
        <v>54.112890912727302</v>
      </c>
      <c r="F3" s="5">
        <f ca="1">IF(ISERROR(_xll.Storm.ExcelMacros.GvYearly("#MIS00000700001088", "Close", A3, , , , , "p", , , , "avg")), 44.4488560472727, _xll.Storm.ExcelMacros.GvYearly("#MIS00000700001088", "Close", A3, , , , , "p", , , , "avg"))</f>
        <v>44.448856047272699</v>
      </c>
    </row>
    <row r="4" spans="1:6" x14ac:dyDescent="0.25">
      <c r="A4" s="4">
        <f>DATE(2006, 1, 1)</f>
        <v>38718</v>
      </c>
      <c r="B4" s="5">
        <v>39.825722624657502</v>
      </c>
      <c r="C4" s="5"/>
      <c r="D4" s="5">
        <v>44.827463484931499</v>
      </c>
      <c r="E4" s="5">
        <v>43.398866430136998</v>
      </c>
      <c r="F4" s="5">
        <v>41.044681493150598</v>
      </c>
    </row>
    <row r="5" spans="1:6" x14ac:dyDescent="0.25">
      <c r="A5" s="4">
        <f>DATE(2007, 1, 1)</f>
        <v>39083</v>
      </c>
      <c r="B5" s="5">
        <v>44.371360717808201</v>
      </c>
      <c r="C5" s="5"/>
      <c r="D5" s="5">
        <v>51.9234885726027</v>
      </c>
      <c r="E5" s="5">
        <v>48.447108463013699</v>
      </c>
      <c r="F5" s="5">
        <v>47.408976013698599</v>
      </c>
    </row>
    <row r="6" spans="1:6" x14ac:dyDescent="0.25">
      <c r="A6" s="4">
        <f>DATE(2008, 1, 1)</f>
        <v>39448</v>
      </c>
      <c r="B6" s="5">
        <v>46.227178937158499</v>
      </c>
      <c r="C6" s="5"/>
      <c r="D6" s="5">
        <v>47.676920543715902</v>
      </c>
      <c r="E6" s="5">
        <v>52.122170983606601</v>
      </c>
      <c r="F6" s="5">
        <v>43.897744751366098</v>
      </c>
    </row>
    <row r="7" spans="1:6" x14ac:dyDescent="0.25">
      <c r="A7" s="4">
        <f>DATE(2009, 1, 1)</f>
        <v>39814</v>
      </c>
      <c r="B7" s="5">
        <v>26.0488070821918</v>
      </c>
      <c r="C7" s="5"/>
      <c r="D7" s="5">
        <v>24.548930336986299</v>
      </c>
      <c r="E7" s="5">
        <v>30.744662104109601</v>
      </c>
      <c r="F7" s="5">
        <v>22.8358595808219</v>
      </c>
    </row>
    <row r="8" spans="1:6" x14ac:dyDescent="0.25">
      <c r="A8" s="4">
        <f>DATE(2010, 1, 1)</f>
        <v>40179</v>
      </c>
      <c r="B8" s="5">
        <v>31.392118739726101</v>
      </c>
      <c r="C8" s="5"/>
      <c r="D8" s="5">
        <v>28.956315076712301</v>
      </c>
      <c r="E8" s="5">
        <v>37.101271687671201</v>
      </c>
      <c r="F8" s="5">
        <v>26.871955471232901</v>
      </c>
    </row>
    <row r="9" spans="1:6" x14ac:dyDescent="0.25">
      <c r="A9" s="4">
        <f>DATE(2011, 1, 1)</f>
        <v>40544</v>
      </c>
      <c r="B9" s="5">
        <v>31.674413238356198</v>
      </c>
      <c r="C9" s="5">
        <v>34.581851852941199</v>
      </c>
      <c r="D9" s="5">
        <v>26.663026260273998</v>
      </c>
      <c r="E9" s="5">
        <v>36.074567350685001</v>
      </c>
      <c r="F9" s="5">
        <v>24.0490456739726</v>
      </c>
    </row>
    <row r="10" spans="1:6" x14ac:dyDescent="0.25">
      <c r="A10" s="4">
        <f>DATE(2012, 1, 1)</f>
        <v>40909</v>
      </c>
      <c r="B10" s="5">
        <f ca="1">IF(ISERROR(_xll.Storm.ExcelMacros.GvYearly("#MIS00000700000927", "Close", A10, , , , , "p", , , , "avg")), 27.073032795082, _xll.Storm.ExcelMacros.GvYearly("#MIS00000700000927", "Close", A10, , , , , "p", , , , "avg"))</f>
        <v>27.073032795082</v>
      </c>
      <c r="C10" s="5">
        <f ca="1">IF(ISERROR(_xll.Storm.ExcelMacros.GvYearly("#MIS00000700003315", "Close", A10, , , , , "p", , , , "avg")), 29.2775614808743, _xll.Storm.ExcelMacros.GvYearly("#MIS00000700003315", "Close", A10, , , , , "p", , , , "avg"))</f>
        <v>29.277561480874301</v>
      </c>
      <c r="D10" s="5">
        <f ca="1">IF(ISERROR(_xll.Storm.ExcelMacros.GvYearly("#MIS00000700001092", "Close", A10, , , , , "p", , , , "avg")), 25.4419239453552, _xll.Storm.ExcelMacros.GvYearly("#MIS00000700001092", "Close", A10, , , , , "p", , , , "avg"))</f>
        <v>25.4419239453552</v>
      </c>
      <c r="E10" s="5">
        <f ca="1">IF(ISERROR(_xll.Storm.ExcelMacros.GvYearly("#MIS00000700001090", "Close", A10, , , , , "p", , , , "avg")), 30.8686418497268, _xll.Storm.ExcelMacros.GvYearly("#MIS00000700001090", "Close", A10, , , , , "p", , , , "avg"))</f>
        <v>30.868641849726799</v>
      </c>
      <c r="F10" s="5">
        <f ca="1">IF(ISERROR(_xll.Storm.ExcelMacros.GvYearly("#MIS00000700001088", "Close", A10, , , , , "p", , , , "avg")), 22.1484300819672, _xll.Storm.ExcelMacros.GvYearly("#MIS00000700001088", "Close", A10, , , , , "p", , , , "avg"))</f>
        <v>22.148430081967199</v>
      </c>
    </row>
    <row r="11" spans="1:6" x14ac:dyDescent="0.25">
      <c r="A11" s="4">
        <f>DATE(2013, 1, 1)</f>
        <v>41275</v>
      </c>
      <c r="B11" s="5">
        <f ca="1">IF(ISERROR(_xll.Storm.ExcelMacros.GvYearly("#MIS00000700000927", "Close", A11, , , , , "p", , , , "avg")), 30.5780822, _xll.Storm.ExcelMacros.GvYearly("#MIS00000700000927", "Close", A11, , , , , "p", , , , "avg"))</f>
        <v>30.578082200000001</v>
      </c>
      <c r="C11" s="5">
        <f ca="1">IF(ISERROR(_xll.Storm.ExcelMacros.GvYearly("#MIS00000700003315", "Close", A11, , , , , "p", , , , "avg")), 32.4094463397261, _xll.Storm.ExcelMacros.GvYearly("#MIS00000700003315", "Close", A11, , , , , "p", , , , "avg"))</f>
        <v>32.409446339726102</v>
      </c>
      <c r="D11" s="5">
        <f ca="1">IF(ISERROR(_xll.Storm.ExcelMacros.GvYearly("#MIS00000700001092", "Close", A11, , , , , "p", , , , "avg")), 31.0834862931507, _xll.Storm.ExcelMacros.GvYearly("#MIS00000700001092", "Close", A11, , , , , "p", , , , "avg"))</f>
        <v>31.083486293150699</v>
      </c>
      <c r="E11" s="5">
        <f ca="1">IF(ISERROR(_xll.Storm.ExcelMacros.GvYearly("#MIS00000700001090", "Close", A11, , , , , "p", , , , "avg")), 33.0281358520548, _xll.Storm.ExcelMacros.GvYearly("#MIS00000700001090", "Close", A11, , , , , "p", , , , "avg"))</f>
        <v>33.028135852054803</v>
      </c>
      <c r="F11" s="5">
        <f ca="1">IF(ISERROR(_xll.Storm.ExcelMacros.GvYearly("#MIS00000700001088", "Close", A11, , , , , "p", , , , "avg")), 27.110061630137, _xll.Storm.ExcelMacros.GvYearly("#MIS00000700001088", "Close", A11, , , , , "p", , , , "avg"))</f>
        <v>27.110061630137</v>
      </c>
    </row>
    <row r="12" spans="1:6" x14ac:dyDescent="0.25">
      <c r="A12" s="3" t="s">
        <v>7</v>
      </c>
      <c r="B12" s="5">
        <f ca="1">AVERAGE($B$3:$B$11)</f>
        <v>36.395001985098823</v>
      </c>
      <c r="C12" s="5">
        <f ca="1">AVERAGE($C$3:$C$11)</f>
        <v>24.0672149183854</v>
      </c>
      <c r="D12" s="5">
        <f ca="1">AVERAGE($D$3:$D$11)</f>
        <v>36.415935518091061</v>
      </c>
      <c r="E12" s="5">
        <f ca="1">AVERAGE($E$3:$E$11)</f>
        <v>40.655368403747993</v>
      </c>
      <c r="F12" s="5">
        <f ca="1">AVERAGE($F$3:$F$11)</f>
        <v>33.312845638179958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"/>
  <sheetViews>
    <sheetView tabSelected="1" workbookViewId="0">
      <selection activeCell="F10" sqref="F10"/>
    </sheetView>
  </sheetViews>
  <sheetFormatPr defaultRowHeight="15" x14ac:dyDescent="0.25"/>
  <cols>
    <col min="1" max="1" width="9.7109375" bestFit="1" customWidth="1"/>
    <col min="2" max="7" width="17" customWidth="1"/>
  </cols>
  <sheetData>
    <row r="1" spans="1:6" x14ac:dyDescent="0.25">
      <c r="B1" t="s">
        <v>8</v>
      </c>
    </row>
    <row r="2" spans="1:6" x14ac:dyDescent="0.25"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</row>
    <row r="3" spans="1:6" x14ac:dyDescent="0.25">
      <c r="A3" s="6">
        <v>2006</v>
      </c>
      <c r="B3" s="7">
        <v>39.825722624657502</v>
      </c>
      <c r="C3" s="7"/>
      <c r="D3" s="7">
        <v>44.827463484931499</v>
      </c>
      <c r="E3" s="7">
        <v>43.398866430136998</v>
      </c>
      <c r="F3" s="7">
        <v>41.044681493150598</v>
      </c>
    </row>
    <row r="4" spans="1:6" x14ac:dyDescent="0.25">
      <c r="A4" s="6">
        <v>2007</v>
      </c>
      <c r="B4" s="7">
        <v>44.371360717808201</v>
      </c>
      <c r="C4" s="7"/>
      <c r="D4" s="7">
        <v>51.9234885726027</v>
      </c>
      <c r="E4" s="7">
        <v>48.447108463013699</v>
      </c>
      <c r="F4" s="7">
        <v>47.408976013698599</v>
      </c>
    </row>
    <row r="5" spans="1:6" x14ac:dyDescent="0.25">
      <c r="A5" s="6">
        <v>2008</v>
      </c>
      <c r="B5" s="7">
        <v>46.227178937158499</v>
      </c>
      <c r="C5" s="7"/>
      <c r="D5" s="7">
        <v>47.676920543715902</v>
      </c>
      <c r="E5" s="7">
        <v>52.122170983606601</v>
      </c>
      <c r="F5" s="7">
        <v>43.897744751366098</v>
      </c>
    </row>
    <row r="6" spans="1:6" x14ac:dyDescent="0.25">
      <c r="A6" s="6">
        <v>2009</v>
      </c>
      <c r="B6" s="7">
        <v>26.0488070821918</v>
      </c>
      <c r="C6" s="7"/>
      <c r="D6" s="7">
        <v>24.548930336986299</v>
      </c>
      <c r="E6" s="7">
        <v>30.744662104109601</v>
      </c>
      <c r="F6" s="7">
        <v>22.8358595808219</v>
      </c>
    </row>
    <row r="7" spans="1:6" x14ac:dyDescent="0.25">
      <c r="A7" s="6">
        <v>2010</v>
      </c>
      <c r="B7" s="7">
        <v>31.392118739726101</v>
      </c>
      <c r="C7" s="7"/>
      <c r="D7" s="7">
        <v>28.956315076712301</v>
      </c>
      <c r="E7" s="7">
        <v>37.101271687671201</v>
      </c>
      <c r="F7" s="7">
        <v>26.871955471232901</v>
      </c>
    </row>
    <row r="8" spans="1:6" x14ac:dyDescent="0.25">
      <c r="A8" s="6">
        <v>2011</v>
      </c>
      <c r="B8" s="7">
        <v>31.674413238356198</v>
      </c>
      <c r="C8" s="7">
        <v>34.581851852941199</v>
      </c>
      <c r="D8" s="7">
        <v>26.663026260273998</v>
      </c>
      <c r="E8" s="7">
        <v>36.074567350685001</v>
      </c>
      <c r="F8" s="7">
        <v>24.0490456739726</v>
      </c>
    </row>
    <row r="9" spans="1:6" x14ac:dyDescent="0.25">
      <c r="A9" s="6">
        <v>2012</v>
      </c>
      <c r="B9" s="7">
        <v>27.073032795081975</v>
      </c>
      <c r="C9" s="7">
        <v>29.277561480874304</v>
      </c>
      <c r="D9" s="7">
        <v>25.441923945355207</v>
      </c>
      <c r="E9" s="7">
        <v>30.868641849726796</v>
      </c>
      <c r="F9" s="7">
        <v>22.14843008196722</v>
      </c>
    </row>
    <row r="10" spans="1:6" x14ac:dyDescent="0.25">
      <c r="A10" s="6">
        <v>2013</v>
      </c>
      <c r="B10" s="7">
        <v>30.560581057534286</v>
      </c>
      <c r="C10" s="7">
        <v>32.390599306849339</v>
      </c>
      <c r="D10" s="7">
        <v>31.063381271232878</v>
      </c>
      <c r="E10" s="7">
        <v>33.009067358904112</v>
      </c>
      <c r="F10" s="7">
        <v>27.093909802739724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GV Formulas-Ann</vt:lpstr>
      <vt:lpstr>Annual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Koehler</dc:creator>
  <cp:lastModifiedBy>Mary Neal</cp:lastModifiedBy>
  <dcterms:created xsi:type="dcterms:W3CDTF">2014-01-08T01:25:49Z</dcterms:created>
  <dcterms:modified xsi:type="dcterms:W3CDTF">2014-01-29T21:55:23Z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vWorkbookVersion">
    <vt:i4>4</vt:i4>
  </property>
</Properties>
</file>