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65" windowWidth="21390" windowHeight="9765" tabRatio="819"/>
  </bookViews>
  <sheets>
    <sheet name="Documentation" sheetId="32" r:id="rId1"/>
    <sheet name="Variables" sheetId="5" r:id="rId2"/>
    <sheet name="ModifiedQuilt" sheetId="13" r:id="rId3"/>
    <sheet name="Chart" sheetId="6" r:id="rId4"/>
    <sheet name="Data" sheetId="9" r:id="rId5"/>
    <sheet name="Data 2" sheetId="12" r:id="rId6"/>
    <sheet name="Chart 2" sheetId="10" r:id="rId7"/>
    <sheet name="50 Yrs Ref" sheetId="4" r:id="rId8"/>
    <sheet name="50 Years" sheetId="20" r:id="rId9"/>
    <sheet name="20 Yrs Ref" sheetId="21" r:id="rId10"/>
    <sheet name="20 Years" sheetId="23" r:id="rId11"/>
    <sheet name="35 Yrs Ref" sheetId="26" r:id="rId12"/>
    <sheet name="35 Years" sheetId="27" r:id="rId13"/>
    <sheet name="10 Yrs Ref" sheetId="30" r:id="rId14"/>
    <sheet name="10 Years" sheetId="31" r:id="rId15"/>
    <sheet name="11.3 Data" sheetId="28" r:id="rId16"/>
    <sheet name="11.3 Data Sorted" sheetId="29" r:id="rId17"/>
  </sheets>
  <externalReferences>
    <externalReference r:id="rId18"/>
    <externalReference r:id="rId19"/>
  </externalReferences>
  <definedNames>
    <definedName name="_xlnm._FilterDatabase" localSheetId="15" hidden="1">'11.3 Data'!$A$1:$AY$297</definedName>
    <definedName name="_xlnm._FilterDatabase" localSheetId="16" hidden="1">'11.3 Data Sorted'!$B$2:$B$1404</definedName>
    <definedName name="PTree_RiskProfile_IncludeCumulativeChart" hidden="1">TRUE</definedName>
    <definedName name="PTree_RiskProfile_IncludeProbabilityChart" hidden="1">TRUE</definedName>
    <definedName name="PTree_RiskProfile_IncludeStatisticalSummary" hidden="1">TRUE</definedName>
    <definedName name="PTree_RiskProfile_Model" localSheetId="10" hidden="1">PTreeObjectReference(PTDecisionTree_2,[1]treeCalc_2!$A$1)</definedName>
    <definedName name="PTree_RiskProfile_Model" localSheetId="9" hidden="1">PTreeObjectReference(PTDecisionTree_2,[1]treeCalc_2!$A$1)</definedName>
    <definedName name="PTree_RiskProfile_Model" localSheetId="12" hidden="1">PTreeObjectReference(PTDecisionTree_2,[1]treeCalc_2!$A$1)</definedName>
    <definedName name="PTree_RiskProfile_Model" localSheetId="11" hidden="1">PTreeObjectReference(PTDecisionTree_2,[1]treeCalc_2!$A$1)</definedName>
    <definedName name="PTree_RiskProfile_Model" localSheetId="5" hidden="1">PTreeObjectReference(PTDecisionTree_2,[1]treeCalc_2!$A$1)</definedName>
    <definedName name="PTree_RiskProfile_Model" localSheetId="0" hidden="1">PTreeObjectReference(PTDecisionTree_2,[1]treeCalc_2!$A$1)</definedName>
    <definedName name="PTree_RiskProfile_Model" localSheetId="2" hidden="1">PTreeObjectReference(PTDecisionTree_2,[1]treeCalc_2!$A$1)</definedName>
    <definedName name="PTree_RiskProfile_Model" hidden="1">PTreeObjectReference(PTDecisionTree_2,[1]treeCalc_2!$A$1)</definedName>
    <definedName name="PTree_RiskProfile_PathsToAnalyze" hidden="1">1</definedName>
    <definedName name="PTree_RiskProfile_StartingNode" localSheetId="10" hidden="1">PTreeObjectReference(NULL,NULL)</definedName>
    <definedName name="PTree_RiskProfile_StartingNode" localSheetId="9" hidden="1">PTreeObjectReference(NULL,NULL)</definedName>
    <definedName name="PTree_RiskProfile_StartingNode" localSheetId="12" hidden="1">PTreeObjectReference(NULL,NULL)</definedName>
    <definedName name="PTree_RiskProfile_StartingNode" localSheetId="11" hidden="1">PTreeObjectReference(NULL,NULL)</definedName>
    <definedName name="PTree_RiskProfile_StartingNode" localSheetId="5" hidden="1">PTreeObjectReference(NULL,NULL)</definedName>
    <definedName name="PTree_RiskProfile_StartingNode" localSheetId="0" hidden="1">PTreeObjectReference(NULL,NULL)</definedName>
    <definedName name="PTree_RiskProfile_StartingNode" localSheetId="2" hidden="1">PTreeObjectReference(NULL,NULL)</definedName>
    <definedName name="PTree_RiskProfile_StartingNode" hidden="1">PTreeObjectReference(NULL,NULL)</definedName>
    <definedName name="PTree_SensitivityAnalysis_AnalysisType" hidden="1">0</definedName>
    <definedName name="PTree_SensitivityAnalysis_GraphsDisplayPercentageChange" hidden="1">FALSE</definedName>
    <definedName name="PTree_SensitivityAnalysis_IncludeSensitivityGraph" hidden="1">TRUE</definedName>
    <definedName name="PTree_SensitivityAnalysis_IncludeSpiderGraph" hidden="1">TRUE</definedName>
    <definedName name="PTree_SensitivityAnalysis_IncludeStrategyRegion" hidden="1">TRUE</definedName>
    <definedName name="PTree_SensitivityAnalysis_IncludeTornadoGraph" hidden="1">TRUE</definedName>
    <definedName name="PTree_SensitivityAnalysis_Inputs_1_AlternateCellLabel" hidden="1">""</definedName>
    <definedName name="PTree_SensitivityAnalysis_Inputs_1_BaseValueIsAutomatic" hidden="1">TRUE</definedName>
    <definedName name="PTree_SensitivityAnalysis_Inputs_1_MaintainProbabilityNormalization" hidden="1">FALSE</definedName>
    <definedName name="PTree_SensitivityAnalysis_Inputs_1_ManualBaseValue" hidden="1">0</definedName>
    <definedName name="PTree_SensitivityAnalysis_Inputs_1_Maximum" hidden="1">100</definedName>
    <definedName name="PTree_SensitivityAnalysis_Inputs_1_Minimum" hidden="1">-100</definedName>
    <definedName name="PTree_SensitivityAnalysis_Inputs_1_OneWayAnalysis" hidden="1">1</definedName>
    <definedName name="PTree_SensitivityAnalysis_Inputs_1_Steps" hidden="1">21</definedName>
    <definedName name="PTree_SensitivityAnalysis_Inputs_1_TwoWayAnalysis" hidden="1">0</definedName>
    <definedName name="PTree_SensitivityAnalysis_Inputs_1_VariationMethod" hidden="1">0</definedName>
    <definedName name="PTree_SensitivityAnalysis_Inputs_Count" hidden="1">1</definedName>
    <definedName name="PTree_SensitivityAnalysis_Output_AlternateCellLabel" hidden="1">""</definedName>
    <definedName name="PTree_SensitivityAnalysis_Output_Model" localSheetId="10" hidden="1">PTreeObjectReference(PTDecisionTree_2,[1]treeCalc_2!$A$1)</definedName>
    <definedName name="PTree_SensitivityAnalysis_Output_Model" localSheetId="9" hidden="1">PTreeObjectReference(PTDecisionTree_2,[1]treeCalc_2!$A$1)</definedName>
    <definedName name="PTree_SensitivityAnalysis_Output_Model" localSheetId="12" hidden="1">PTreeObjectReference(PTDecisionTree_2,[1]treeCalc_2!$A$1)</definedName>
    <definedName name="PTree_SensitivityAnalysis_Output_Model" localSheetId="11" hidden="1">PTreeObjectReference(PTDecisionTree_2,[1]treeCalc_2!$A$1)</definedName>
    <definedName name="PTree_SensitivityAnalysis_Output_Model" localSheetId="5" hidden="1">PTreeObjectReference(PTDecisionTree_2,[1]treeCalc_2!$A$1)</definedName>
    <definedName name="PTree_SensitivityAnalysis_Output_Model" localSheetId="0" hidden="1">PTreeObjectReference(PTDecisionTree_2,[1]treeCalc_2!$A$1)</definedName>
    <definedName name="PTree_SensitivityAnalysis_Output_Model" localSheetId="2" hidden="1">PTreeObjectReference(PTDecisionTree_2,[1]treeCalc_2!$A$1)</definedName>
    <definedName name="PTree_SensitivityAnalysis_Output_Model" hidden="1">PTreeObjectReference(PTDecisionTree_2,[1]treeCalc_2!$A$1)</definedName>
    <definedName name="PTree_SensitivityAnalysis_Output_OutputType" hidden="1">1</definedName>
    <definedName name="PTree_SensitivityAnalysis_Output_StartingNode" localSheetId="10" hidden="1">PTreeObjectReference(NULL,NULL)</definedName>
    <definedName name="PTree_SensitivityAnalysis_Output_StartingNode" localSheetId="9" hidden="1">PTreeObjectReference(NULL,NULL)</definedName>
    <definedName name="PTree_SensitivityAnalysis_Output_StartingNode" localSheetId="12" hidden="1">PTreeObjectReference(NULL,NULL)</definedName>
    <definedName name="PTree_SensitivityAnalysis_Output_StartingNode" localSheetId="11" hidden="1">PTreeObjectReference(NULL,NULL)</definedName>
    <definedName name="PTree_SensitivityAnalysis_Output_StartingNode" localSheetId="5" hidden="1">PTreeObjectReference(NULL,NULL)</definedName>
    <definedName name="PTree_SensitivityAnalysis_Output_StartingNode" localSheetId="0" hidden="1">PTreeObjectReference(NULL,NULL)</definedName>
    <definedName name="PTree_SensitivityAnalysis_Output_StartingNode" localSheetId="2" hidden="1">PTreeObjectReference(NULL,NULL)</definedName>
    <definedName name="PTree_SensitivityAnalysis_Output_StartingNode" hidden="1">PTreeObjectReference(NULL,NULL)</definedName>
    <definedName name="PTree_SensitivityAnalysis_UpdateDisplay" hidden="1">FALSE</definedName>
    <definedName name="Rate" localSheetId="10">#REF!</definedName>
    <definedName name="Rate" localSheetId="9">#REF!</definedName>
    <definedName name="Rate" localSheetId="12">#REF!</definedName>
    <definedName name="Rate" localSheetId="11">#REF!</definedName>
    <definedName name="Rate" localSheetId="8">#REF!</definedName>
    <definedName name="Rate" localSheetId="4">#REF!</definedName>
    <definedName name="Rate" localSheetId="5">#REF!</definedName>
    <definedName name="Rate" localSheetId="0">#REF!</definedName>
    <definedName name="Rate" localSheetId="2">#REF!</definedName>
    <definedName name="Rate">#REF!</definedName>
    <definedName name="treeList" hidden="1">"11111111111100000000000000000000000000000000000000000000000000000000000000000000000000000000000000000000000000000000000000000000000000000000000000000000000000000000000000000000000000000000000000000000"</definedName>
  </definedNames>
  <calcPr calcId="145621"/>
</workbook>
</file>

<file path=xl/calcChain.xml><?xml version="1.0" encoding="utf-8"?>
<calcChain xmlns="http://schemas.openxmlformats.org/spreadsheetml/2006/main">
  <c r="L90" i="12" l="1"/>
  <c r="F90" i="12"/>
  <c r="L46" i="12"/>
  <c r="F46" i="12"/>
  <c r="L2" i="12"/>
  <c r="F2" i="12"/>
  <c r="F1" i="9" l="1"/>
  <c r="F8" i="31"/>
  <c r="G8" i="31"/>
  <c r="H8" i="31"/>
  <c r="I8" i="31"/>
  <c r="J8" i="31"/>
  <c r="K8" i="31"/>
  <c r="L8" i="31"/>
  <c r="F9" i="31"/>
  <c r="G9" i="31"/>
  <c r="H9" i="31"/>
  <c r="I9" i="31"/>
  <c r="J9" i="31"/>
  <c r="K9" i="31"/>
  <c r="L9" i="31"/>
  <c r="F10" i="31"/>
  <c r="G10" i="31"/>
  <c r="H10" i="31"/>
  <c r="I10" i="31"/>
  <c r="J10" i="31"/>
  <c r="K10" i="31"/>
  <c r="L10" i="31"/>
  <c r="F11" i="31"/>
  <c r="G11" i="31"/>
  <c r="H11" i="31"/>
  <c r="I11" i="31"/>
  <c r="J11" i="31"/>
  <c r="K11" i="31"/>
  <c r="L11" i="31"/>
  <c r="F12" i="31"/>
  <c r="G12" i="31"/>
  <c r="H12" i="31"/>
  <c r="I12" i="31"/>
  <c r="J12" i="31"/>
  <c r="K12" i="31"/>
  <c r="L12" i="31"/>
  <c r="F13" i="31"/>
  <c r="G13" i="31"/>
  <c r="H13" i="31"/>
  <c r="I13" i="31"/>
  <c r="J13" i="31"/>
  <c r="K13" i="31"/>
  <c r="L13" i="31"/>
  <c r="F14" i="31"/>
  <c r="G14" i="31"/>
  <c r="H14" i="31"/>
  <c r="I14" i="31"/>
  <c r="J14" i="31"/>
  <c r="K14" i="31"/>
  <c r="L14" i="31"/>
  <c r="F15" i="31"/>
  <c r="G15" i="31"/>
  <c r="H15" i="31"/>
  <c r="I15" i="31"/>
  <c r="J15" i="31"/>
  <c r="K15" i="31"/>
  <c r="L15" i="31"/>
  <c r="F16" i="31"/>
  <c r="G16" i="31"/>
  <c r="H16" i="31"/>
  <c r="I16" i="31"/>
  <c r="J16" i="31"/>
  <c r="K16" i="31"/>
  <c r="L16" i="31"/>
  <c r="F17" i="31"/>
  <c r="G17" i="31"/>
  <c r="H17" i="31"/>
  <c r="I17" i="31"/>
  <c r="J17" i="31"/>
  <c r="K17" i="31"/>
  <c r="L17" i="31"/>
  <c r="F18" i="31"/>
  <c r="G18" i="31"/>
  <c r="H18" i="31"/>
  <c r="I18" i="31"/>
  <c r="J18" i="31"/>
  <c r="K18" i="31"/>
  <c r="L18" i="31"/>
  <c r="F19" i="31"/>
  <c r="G19" i="31"/>
  <c r="H19" i="31"/>
  <c r="I19" i="31"/>
  <c r="J19" i="31"/>
  <c r="K19" i="31"/>
  <c r="L19" i="31"/>
  <c r="F20" i="31"/>
  <c r="G20" i="31"/>
  <c r="H20" i="31"/>
  <c r="I20" i="31"/>
  <c r="J20" i="31"/>
  <c r="K20" i="31"/>
  <c r="L20" i="31"/>
  <c r="F21" i="31"/>
  <c r="G21" i="31"/>
  <c r="H21" i="31"/>
  <c r="I21" i="31"/>
  <c r="J21" i="31"/>
  <c r="K21" i="31"/>
  <c r="L21" i="31"/>
  <c r="F22" i="31"/>
  <c r="G22" i="31"/>
  <c r="H22" i="31"/>
  <c r="I22" i="31"/>
  <c r="J22" i="31"/>
  <c r="K22" i="31"/>
  <c r="L22" i="31"/>
  <c r="F23" i="31"/>
  <c r="G23" i="31"/>
  <c r="H23" i="31"/>
  <c r="I23" i="31"/>
  <c r="J23" i="31"/>
  <c r="K23" i="31"/>
  <c r="L23" i="31"/>
  <c r="F24" i="31"/>
  <c r="G24" i="31"/>
  <c r="H24" i="31"/>
  <c r="I24" i="31"/>
  <c r="J24" i="31"/>
  <c r="K24" i="31"/>
  <c r="L24" i="31"/>
  <c r="F25" i="31"/>
  <c r="G25" i="31"/>
  <c r="H25" i="31"/>
  <c r="I25" i="31"/>
  <c r="J25" i="31"/>
  <c r="K25" i="31"/>
  <c r="L25" i="31"/>
  <c r="F26" i="31"/>
  <c r="G26" i="31"/>
  <c r="H26" i="31"/>
  <c r="I26" i="31"/>
  <c r="J26" i="31"/>
  <c r="K26" i="31"/>
  <c r="L26" i="31"/>
  <c r="F27" i="31"/>
  <c r="G27" i="31"/>
  <c r="H27" i="31"/>
  <c r="I27" i="31"/>
  <c r="J27" i="31"/>
  <c r="K27" i="31"/>
  <c r="L27" i="31"/>
  <c r="F28" i="31"/>
  <c r="G28" i="31"/>
  <c r="H28" i="31"/>
  <c r="I28" i="31"/>
  <c r="J28" i="31"/>
  <c r="K28" i="31"/>
  <c r="L28" i="31"/>
  <c r="F29" i="31"/>
  <c r="G29" i="31"/>
  <c r="H29" i="31"/>
  <c r="I29" i="31"/>
  <c r="J29" i="31"/>
  <c r="K29" i="31"/>
  <c r="L29" i="31"/>
  <c r="F30" i="31"/>
  <c r="G30" i="31"/>
  <c r="H30" i="31"/>
  <c r="I30" i="31"/>
  <c r="J30" i="31"/>
  <c r="K30" i="31"/>
  <c r="L30" i="31"/>
  <c r="F31" i="31"/>
  <c r="G31" i="31"/>
  <c r="H31" i="31"/>
  <c r="I31" i="31"/>
  <c r="J31" i="31"/>
  <c r="K31" i="31"/>
  <c r="L31" i="31"/>
  <c r="F32" i="31"/>
  <c r="G32" i="31"/>
  <c r="H32" i="31"/>
  <c r="I32" i="31"/>
  <c r="J32" i="31"/>
  <c r="K32" i="31"/>
  <c r="L32" i="31"/>
  <c r="F33" i="31"/>
  <c r="G33" i="31"/>
  <c r="H33" i="31"/>
  <c r="I33" i="31"/>
  <c r="J33" i="31"/>
  <c r="K33" i="31"/>
  <c r="L33" i="31"/>
  <c r="F34" i="31"/>
  <c r="G34" i="31"/>
  <c r="H34" i="31"/>
  <c r="I34" i="31"/>
  <c r="J34" i="31"/>
  <c r="K34" i="31"/>
  <c r="L34"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8" i="31"/>
  <c r="M6" i="31"/>
  <c r="M34" i="31" s="1"/>
  <c r="B5" i="31"/>
  <c r="O31" i="30"/>
  <c r="O28" i="30"/>
  <c r="O25" i="30"/>
  <c r="O22" i="30"/>
  <c r="O19" i="30"/>
  <c r="O16" i="30"/>
  <c r="O13" i="30"/>
  <c r="O10" i="30"/>
  <c r="O7" i="30"/>
  <c r="M21" i="31" l="1"/>
  <c r="M13" i="31"/>
  <c r="M29" i="31"/>
  <c r="M17" i="31"/>
  <c r="M33" i="31"/>
  <c r="M9" i="31"/>
  <c r="M25" i="31"/>
  <c r="M11" i="31"/>
  <c r="M15" i="31"/>
  <c r="M19" i="31"/>
  <c r="M23" i="31"/>
  <c r="M27" i="31"/>
  <c r="M31" i="31"/>
  <c r="M8" i="31"/>
  <c r="M12" i="31"/>
  <c r="M16" i="31"/>
  <c r="M20" i="31"/>
  <c r="M24" i="31"/>
  <c r="M28" i="31"/>
  <c r="M32" i="31"/>
  <c r="M10" i="31"/>
  <c r="M14" i="31"/>
  <c r="M18" i="31"/>
  <c r="M22" i="31"/>
  <c r="M26" i="31"/>
  <c r="M30" i="31"/>
  <c r="F8" i="27" l="1"/>
  <c r="G8" i="27"/>
  <c r="H8" i="27"/>
  <c r="I8" i="27"/>
  <c r="J8" i="27"/>
  <c r="K8" i="27"/>
  <c r="L8" i="27"/>
  <c r="F9" i="27"/>
  <c r="G9" i="27"/>
  <c r="H9" i="27"/>
  <c r="I9" i="27"/>
  <c r="J9" i="27"/>
  <c r="K9" i="27"/>
  <c r="L9" i="27"/>
  <c r="F10" i="27"/>
  <c r="G10" i="27"/>
  <c r="H10" i="27"/>
  <c r="I10" i="27"/>
  <c r="J10" i="27"/>
  <c r="K10" i="27"/>
  <c r="L10" i="27"/>
  <c r="F11" i="27"/>
  <c r="G11" i="27"/>
  <c r="H11" i="27"/>
  <c r="I11" i="27"/>
  <c r="J11" i="27"/>
  <c r="K11" i="27"/>
  <c r="L11" i="27"/>
  <c r="F12" i="27"/>
  <c r="G12" i="27"/>
  <c r="H12" i="27"/>
  <c r="I12" i="27"/>
  <c r="J12" i="27"/>
  <c r="K12" i="27"/>
  <c r="L12" i="27"/>
  <c r="F13" i="27"/>
  <c r="G13" i="27"/>
  <c r="H13" i="27"/>
  <c r="I13" i="27"/>
  <c r="J13" i="27"/>
  <c r="K13" i="27"/>
  <c r="L13" i="27"/>
  <c r="F14" i="27"/>
  <c r="G14" i="27"/>
  <c r="H14" i="27"/>
  <c r="I14" i="27"/>
  <c r="J14" i="27"/>
  <c r="K14" i="27"/>
  <c r="L14" i="27"/>
  <c r="F15" i="27"/>
  <c r="G15" i="27"/>
  <c r="H15" i="27"/>
  <c r="I15" i="27"/>
  <c r="J15" i="27"/>
  <c r="K15" i="27"/>
  <c r="L15" i="27"/>
  <c r="F16" i="27"/>
  <c r="G16" i="27"/>
  <c r="H16" i="27"/>
  <c r="I16" i="27"/>
  <c r="J16" i="27"/>
  <c r="K16" i="27"/>
  <c r="L16" i="27"/>
  <c r="F17" i="27"/>
  <c r="G17" i="27"/>
  <c r="H17" i="27"/>
  <c r="I17" i="27"/>
  <c r="J17" i="27"/>
  <c r="K17" i="27"/>
  <c r="L17" i="27"/>
  <c r="F18" i="27"/>
  <c r="G18" i="27"/>
  <c r="H18" i="27"/>
  <c r="I18" i="27"/>
  <c r="J18" i="27"/>
  <c r="K18" i="27"/>
  <c r="L18" i="27"/>
  <c r="F19" i="27"/>
  <c r="G19" i="27"/>
  <c r="H19" i="27"/>
  <c r="I19" i="27"/>
  <c r="J19" i="27"/>
  <c r="K19" i="27"/>
  <c r="L19" i="27"/>
  <c r="F20" i="27"/>
  <c r="G20" i="27"/>
  <c r="H20" i="27"/>
  <c r="I20" i="27"/>
  <c r="J20" i="27"/>
  <c r="K20" i="27"/>
  <c r="L20" i="27"/>
  <c r="F21" i="27"/>
  <c r="G21" i="27"/>
  <c r="H21" i="27"/>
  <c r="I21" i="27"/>
  <c r="J21" i="27"/>
  <c r="K21" i="27"/>
  <c r="L21" i="27"/>
  <c r="F22" i="27"/>
  <c r="G22" i="27"/>
  <c r="H22" i="27"/>
  <c r="I22" i="27"/>
  <c r="J22" i="27"/>
  <c r="K22" i="27"/>
  <c r="L22" i="27"/>
  <c r="F23" i="27"/>
  <c r="G23" i="27"/>
  <c r="H23" i="27"/>
  <c r="I23" i="27"/>
  <c r="J23" i="27"/>
  <c r="K23" i="27"/>
  <c r="L23" i="27"/>
  <c r="F24" i="27"/>
  <c r="G24" i="27"/>
  <c r="H24" i="27"/>
  <c r="I24" i="27"/>
  <c r="J24" i="27"/>
  <c r="K24" i="27"/>
  <c r="L24" i="27"/>
  <c r="F25" i="27"/>
  <c r="G25" i="27"/>
  <c r="H25" i="27"/>
  <c r="I25" i="27"/>
  <c r="J25" i="27"/>
  <c r="K25" i="27"/>
  <c r="L25" i="27"/>
  <c r="F26" i="27"/>
  <c r="G26" i="27"/>
  <c r="H26" i="27"/>
  <c r="I26" i="27"/>
  <c r="J26" i="27"/>
  <c r="K26" i="27"/>
  <c r="L26" i="27"/>
  <c r="F27" i="27"/>
  <c r="G27" i="27"/>
  <c r="H27" i="27"/>
  <c r="I27" i="27"/>
  <c r="J27" i="27"/>
  <c r="K27" i="27"/>
  <c r="L27" i="27"/>
  <c r="F28" i="27"/>
  <c r="G28" i="27"/>
  <c r="H28" i="27"/>
  <c r="I28" i="27"/>
  <c r="J28" i="27"/>
  <c r="K28" i="27"/>
  <c r="L28" i="27"/>
  <c r="F29" i="27"/>
  <c r="G29" i="27"/>
  <c r="H29" i="27"/>
  <c r="I29" i="27"/>
  <c r="J29" i="27"/>
  <c r="K29" i="27"/>
  <c r="L29" i="27"/>
  <c r="F30" i="27"/>
  <c r="G30" i="27"/>
  <c r="H30" i="27"/>
  <c r="I30" i="27"/>
  <c r="J30" i="27"/>
  <c r="K30" i="27"/>
  <c r="L30" i="27"/>
  <c r="F31" i="27"/>
  <c r="G31" i="27"/>
  <c r="H31" i="27"/>
  <c r="I31" i="27"/>
  <c r="J31" i="27"/>
  <c r="K31" i="27"/>
  <c r="L31" i="27"/>
  <c r="F32" i="27"/>
  <c r="G32" i="27"/>
  <c r="H32" i="27"/>
  <c r="I32" i="27"/>
  <c r="J32" i="27"/>
  <c r="K32" i="27"/>
  <c r="L32" i="27"/>
  <c r="F33" i="27"/>
  <c r="G33" i="27"/>
  <c r="H33" i="27"/>
  <c r="I33" i="27"/>
  <c r="J33" i="27"/>
  <c r="K33" i="27"/>
  <c r="L33" i="27"/>
  <c r="F34" i="27"/>
  <c r="G34" i="27"/>
  <c r="H34" i="27"/>
  <c r="I34" i="27"/>
  <c r="J34" i="27"/>
  <c r="K34" i="27"/>
  <c r="L34"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8" i="27"/>
  <c r="F8" i="20"/>
  <c r="G8" i="20"/>
  <c r="H8" i="20"/>
  <c r="I8" i="20"/>
  <c r="J8" i="20"/>
  <c r="K8" i="20"/>
  <c r="L8" i="20"/>
  <c r="F9" i="20"/>
  <c r="G9" i="20"/>
  <c r="H9" i="20"/>
  <c r="I9" i="20"/>
  <c r="J9" i="20"/>
  <c r="K9" i="20"/>
  <c r="L9" i="20"/>
  <c r="F10" i="20"/>
  <c r="G10" i="20"/>
  <c r="H10" i="20"/>
  <c r="I10" i="20"/>
  <c r="J10" i="20"/>
  <c r="K10" i="20"/>
  <c r="L10" i="20"/>
  <c r="F11" i="20"/>
  <c r="G11" i="20"/>
  <c r="H11" i="20"/>
  <c r="I11" i="20"/>
  <c r="J11" i="20"/>
  <c r="K11" i="20"/>
  <c r="L11" i="20"/>
  <c r="F12" i="20"/>
  <c r="G12" i="20"/>
  <c r="H12" i="20"/>
  <c r="I12" i="20"/>
  <c r="J12" i="20"/>
  <c r="K12" i="20"/>
  <c r="L12" i="20"/>
  <c r="F13" i="20"/>
  <c r="G13" i="20"/>
  <c r="H13" i="20"/>
  <c r="I13" i="20"/>
  <c r="J13" i="20"/>
  <c r="K13" i="20"/>
  <c r="L13" i="20"/>
  <c r="F14" i="20"/>
  <c r="G14" i="20"/>
  <c r="H14" i="20"/>
  <c r="I14" i="20"/>
  <c r="J14" i="20"/>
  <c r="K14" i="20"/>
  <c r="L14" i="20"/>
  <c r="F15" i="20"/>
  <c r="G15" i="20"/>
  <c r="H15" i="20"/>
  <c r="I15" i="20"/>
  <c r="J15" i="20"/>
  <c r="K15" i="20"/>
  <c r="L15" i="20"/>
  <c r="F16" i="20"/>
  <c r="G16" i="20"/>
  <c r="H16" i="20"/>
  <c r="I16" i="20"/>
  <c r="J16" i="20"/>
  <c r="K16" i="20"/>
  <c r="L16" i="20"/>
  <c r="F17" i="20"/>
  <c r="G17" i="20"/>
  <c r="H17" i="20"/>
  <c r="I17" i="20"/>
  <c r="J17" i="20"/>
  <c r="K17" i="20"/>
  <c r="L17" i="20"/>
  <c r="F18" i="20"/>
  <c r="G18" i="20"/>
  <c r="H18" i="20"/>
  <c r="I18" i="20"/>
  <c r="J18" i="20"/>
  <c r="K18" i="20"/>
  <c r="L18" i="20"/>
  <c r="F19" i="20"/>
  <c r="G19" i="20"/>
  <c r="H19" i="20"/>
  <c r="I19" i="20"/>
  <c r="J19" i="20"/>
  <c r="K19" i="20"/>
  <c r="L19" i="20"/>
  <c r="F20" i="20"/>
  <c r="G20" i="20"/>
  <c r="H20" i="20"/>
  <c r="I20" i="20"/>
  <c r="J20" i="20"/>
  <c r="K20" i="20"/>
  <c r="L20" i="20"/>
  <c r="F21" i="20"/>
  <c r="G21" i="20"/>
  <c r="H21" i="20"/>
  <c r="I21" i="20"/>
  <c r="J21" i="20"/>
  <c r="K21" i="20"/>
  <c r="L21" i="20"/>
  <c r="F22" i="20"/>
  <c r="G22" i="20"/>
  <c r="H22" i="20"/>
  <c r="I22" i="20"/>
  <c r="J22" i="20"/>
  <c r="K22" i="20"/>
  <c r="L22" i="20"/>
  <c r="F23" i="20"/>
  <c r="G23" i="20"/>
  <c r="H23" i="20"/>
  <c r="I23" i="20"/>
  <c r="J23" i="20"/>
  <c r="K23" i="20"/>
  <c r="L23" i="20"/>
  <c r="F24" i="20"/>
  <c r="G24" i="20"/>
  <c r="H24" i="20"/>
  <c r="I24" i="20"/>
  <c r="J24" i="20"/>
  <c r="K24" i="20"/>
  <c r="L24" i="20"/>
  <c r="F25" i="20"/>
  <c r="G25" i="20"/>
  <c r="H25" i="20"/>
  <c r="I25" i="20"/>
  <c r="J25" i="20"/>
  <c r="K25" i="20"/>
  <c r="L25" i="20"/>
  <c r="F26" i="20"/>
  <c r="G26" i="20"/>
  <c r="H26" i="20"/>
  <c r="I26" i="20"/>
  <c r="J26" i="20"/>
  <c r="K26" i="20"/>
  <c r="L26" i="20"/>
  <c r="F27" i="20"/>
  <c r="G27" i="20"/>
  <c r="H27" i="20"/>
  <c r="I27" i="20"/>
  <c r="J27" i="20"/>
  <c r="K27" i="20"/>
  <c r="L27" i="20"/>
  <c r="F28" i="20"/>
  <c r="G28" i="20"/>
  <c r="H28" i="20"/>
  <c r="I28" i="20"/>
  <c r="J28" i="20"/>
  <c r="K28" i="20"/>
  <c r="L28" i="20"/>
  <c r="F29" i="20"/>
  <c r="G29" i="20"/>
  <c r="H29" i="20"/>
  <c r="I29" i="20"/>
  <c r="J29" i="20"/>
  <c r="K29" i="20"/>
  <c r="L29" i="20"/>
  <c r="F30" i="20"/>
  <c r="G30" i="20"/>
  <c r="H30" i="20"/>
  <c r="I30" i="20"/>
  <c r="J30" i="20"/>
  <c r="K30" i="20"/>
  <c r="L30" i="20"/>
  <c r="F31" i="20"/>
  <c r="G31" i="20"/>
  <c r="H31" i="20"/>
  <c r="I31" i="20"/>
  <c r="J31" i="20"/>
  <c r="K31" i="20"/>
  <c r="L31" i="20"/>
  <c r="F32" i="20"/>
  <c r="G32" i="20"/>
  <c r="H32" i="20"/>
  <c r="I32" i="20"/>
  <c r="J32" i="20"/>
  <c r="K32" i="20"/>
  <c r="L32" i="20"/>
  <c r="F33" i="20"/>
  <c r="G33" i="20"/>
  <c r="H33" i="20"/>
  <c r="I33" i="20"/>
  <c r="J33" i="20"/>
  <c r="K33" i="20"/>
  <c r="L33" i="20"/>
  <c r="F34" i="20"/>
  <c r="G34" i="20"/>
  <c r="H34" i="20"/>
  <c r="I34" i="20"/>
  <c r="J34" i="20"/>
  <c r="K34" i="20"/>
  <c r="L34"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8" i="20"/>
  <c r="F8" i="23" l="1"/>
  <c r="G8" i="23"/>
  <c r="H8" i="23"/>
  <c r="I8" i="23"/>
  <c r="J8" i="23"/>
  <c r="K8" i="23"/>
  <c r="L8" i="23"/>
  <c r="F9" i="23"/>
  <c r="G9" i="23"/>
  <c r="H9" i="23"/>
  <c r="I9" i="23"/>
  <c r="J9" i="23"/>
  <c r="K9" i="23"/>
  <c r="L9" i="23"/>
  <c r="F10" i="23"/>
  <c r="G10" i="23"/>
  <c r="H10" i="23"/>
  <c r="I10" i="23"/>
  <c r="J10" i="23"/>
  <c r="K10" i="23"/>
  <c r="L10" i="23"/>
  <c r="F11" i="23"/>
  <c r="G11" i="23"/>
  <c r="H11" i="23"/>
  <c r="I11" i="23"/>
  <c r="J11" i="23"/>
  <c r="K11" i="23"/>
  <c r="L11" i="23"/>
  <c r="F12" i="23"/>
  <c r="G12" i="23"/>
  <c r="H12" i="23"/>
  <c r="I12" i="23"/>
  <c r="J12" i="23"/>
  <c r="K12" i="23"/>
  <c r="L12" i="23"/>
  <c r="F13" i="23"/>
  <c r="G13" i="23"/>
  <c r="H13" i="23"/>
  <c r="I13" i="23"/>
  <c r="J13" i="23"/>
  <c r="K13" i="23"/>
  <c r="L13" i="23"/>
  <c r="F14" i="23"/>
  <c r="G14" i="23"/>
  <c r="H14" i="23"/>
  <c r="I14" i="23"/>
  <c r="J14" i="23"/>
  <c r="K14" i="23"/>
  <c r="L14" i="23"/>
  <c r="F15" i="23"/>
  <c r="G15" i="23"/>
  <c r="H15" i="23"/>
  <c r="I15" i="23"/>
  <c r="J15" i="23"/>
  <c r="K15" i="23"/>
  <c r="L15" i="23"/>
  <c r="F16" i="23"/>
  <c r="G16" i="23"/>
  <c r="H16" i="23"/>
  <c r="I16" i="23"/>
  <c r="J16" i="23"/>
  <c r="K16" i="23"/>
  <c r="L16" i="23"/>
  <c r="F17" i="23"/>
  <c r="G17" i="23"/>
  <c r="H17" i="23"/>
  <c r="I17" i="23"/>
  <c r="J17" i="23"/>
  <c r="K17" i="23"/>
  <c r="L17" i="23"/>
  <c r="F18" i="23"/>
  <c r="G18" i="23"/>
  <c r="H18" i="23"/>
  <c r="I18" i="23"/>
  <c r="J18" i="23"/>
  <c r="K18" i="23"/>
  <c r="L18" i="23"/>
  <c r="F19" i="23"/>
  <c r="G19" i="23"/>
  <c r="H19" i="23"/>
  <c r="I19" i="23"/>
  <c r="J19" i="23"/>
  <c r="K19" i="23"/>
  <c r="L19" i="23"/>
  <c r="F20" i="23"/>
  <c r="G20" i="23"/>
  <c r="H20" i="23"/>
  <c r="I20" i="23"/>
  <c r="J20" i="23"/>
  <c r="K20" i="23"/>
  <c r="L20" i="23"/>
  <c r="F21" i="23"/>
  <c r="G21" i="23"/>
  <c r="H21" i="23"/>
  <c r="I21" i="23"/>
  <c r="J21" i="23"/>
  <c r="K21" i="23"/>
  <c r="L21" i="23"/>
  <c r="F22" i="23"/>
  <c r="G22" i="23"/>
  <c r="H22" i="23"/>
  <c r="I22" i="23"/>
  <c r="J22" i="23"/>
  <c r="K22" i="23"/>
  <c r="L22" i="23"/>
  <c r="F23" i="23"/>
  <c r="G23" i="23"/>
  <c r="H23" i="23"/>
  <c r="I23" i="23"/>
  <c r="J23" i="23"/>
  <c r="K23" i="23"/>
  <c r="L23" i="23"/>
  <c r="F24" i="23"/>
  <c r="G24" i="23"/>
  <c r="H24" i="23"/>
  <c r="I24" i="23"/>
  <c r="J24" i="23"/>
  <c r="K24" i="23"/>
  <c r="L24" i="23"/>
  <c r="F25" i="23"/>
  <c r="G25" i="23"/>
  <c r="H25" i="23"/>
  <c r="I25" i="23"/>
  <c r="J25" i="23"/>
  <c r="K25" i="23"/>
  <c r="L25" i="23"/>
  <c r="F26" i="23"/>
  <c r="G26" i="23"/>
  <c r="H26" i="23"/>
  <c r="I26" i="23"/>
  <c r="J26" i="23"/>
  <c r="K26" i="23"/>
  <c r="L26" i="23"/>
  <c r="F27" i="23"/>
  <c r="G27" i="23"/>
  <c r="H27" i="23"/>
  <c r="I27" i="23"/>
  <c r="J27" i="23"/>
  <c r="K27" i="23"/>
  <c r="L27" i="23"/>
  <c r="F28" i="23"/>
  <c r="G28" i="23"/>
  <c r="H28" i="23"/>
  <c r="I28" i="23"/>
  <c r="J28" i="23"/>
  <c r="K28" i="23"/>
  <c r="L28" i="23"/>
  <c r="F29" i="23"/>
  <c r="G29" i="23"/>
  <c r="H29" i="23"/>
  <c r="I29" i="23"/>
  <c r="J29" i="23"/>
  <c r="K29" i="23"/>
  <c r="L29" i="23"/>
  <c r="F30" i="23"/>
  <c r="G30" i="23"/>
  <c r="H30" i="23"/>
  <c r="I30" i="23"/>
  <c r="J30" i="23"/>
  <c r="K30" i="23"/>
  <c r="L30" i="23"/>
  <c r="F31" i="23"/>
  <c r="G31" i="23"/>
  <c r="H31" i="23"/>
  <c r="I31" i="23"/>
  <c r="J31" i="23"/>
  <c r="K31" i="23"/>
  <c r="L31" i="23"/>
  <c r="F32" i="23"/>
  <c r="G32" i="23"/>
  <c r="H32" i="23"/>
  <c r="I32" i="23"/>
  <c r="J32" i="23"/>
  <c r="K32" i="23"/>
  <c r="L32" i="23"/>
  <c r="F33" i="23"/>
  <c r="G33" i="23"/>
  <c r="H33" i="23"/>
  <c r="I33" i="23"/>
  <c r="J33" i="23"/>
  <c r="K33" i="23"/>
  <c r="L33" i="23"/>
  <c r="F34" i="23"/>
  <c r="G34" i="23"/>
  <c r="H34" i="23"/>
  <c r="I34" i="23"/>
  <c r="J34" i="23"/>
  <c r="K34" i="23"/>
  <c r="L34"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8" i="23"/>
  <c r="G126" i="12" l="1"/>
  <c r="I38" i="12"/>
  <c r="G38" i="12"/>
  <c r="I82" i="12" l="1"/>
  <c r="G82" i="12"/>
  <c r="B7" i="5" l="1"/>
  <c r="F3" i="12" s="1"/>
  <c r="F4" i="12" s="1"/>
  <c r="B6" i="5"/>
  <c r="L3" i="12" s="1"/>
  <c r="M6" i="27"/>
  <c r="B5" i="27"/>
  <c r="O31" i="26"/>
  <c r="O28" i="26"/>
  <c r="O25" i="26"/>
  <c r="O22" i="26"/>
  <c r="O19" i="26"/>
  <c r="O16" i="26"/>
  <c r="O13" i="26"/>
  <c r="O10" i="26"/>
  <c r="O7" i="26"/>
  <c r="M6" i="23"/>
  <c r="B5" i="23"/>
  <c r="O31" i="21"/>
  <c r="O28" i="21"/>
  <c r="O25" i="21"/>
  <c r="O22" i="21"/>
  <c r="O19" i="21"/>
  <c r="O16" i="21"/>
  <c r="O13" i="21"/>
  <c r="O10" i="21"/>
  <c r="O7" i="21"/>
  <c r="G37" i="12" l="1"/>
  <c r="F47" i="12"/>
  <c r="F91" i="12"/>
  <c r="M37" i="12"/>
  <c r="L91" i="12"/>
  <c r="L47" i="12"/>
  <c r="L4" i="12"/>
  <c r="P2" i="13"/>
  <c r="Q2" i="13"/>
  <c r="N2" i="13"/>
  <c r="O2" i="13" s="1"/>
  <c r="M2" i="13"/>
  <c r="A30" i="13"/>
  <c r="A31" i="13" s="1"/>
  <c r="A32" i="13" s="1"/>
  <c r="A33" i="13" s="1"/>
  <c r="A34" i="13" s="1"/>
  <c r="A35" i="13" s="1"/>
  <c r="A36" i="13" s="1"/>
  <c r="A37" i="13" s="1"/>
  <c r="A38" i="13" s="1"/>
  <c r="A39" i="13" s="1"/>
  <c r="A40" i="13" s="1"/>
  <c r="A41" i="13" s="1"/>
  <c r="A42" i="13" s="1"/>
  <c r="A43" i="13" s="1"/>
  <c r="A44" i="13" s="1"/>
  <c r="A45" i="13" s="1"/>
  <c r="A46" i="13" s="1"/>
  <c r="A47" i="13" s="1"/>
  <c r="A48" i="13" s="1"/>
  <c r="A49" i="13" s="1"/>
  <c r="G125" i="12" l="1"/>
  <c r="F92" i="12"/>
  <c r="G81" i="12"/>
  <c r="F48" i="12"/>
  <c r="M125" i="12"/>
  <c r="L92" i="12"/>
  <c r="M81" i="12"/>
  <c r="L48" i="12"/>
  <c r="M13" i="23"/>
  <c r="M34" i="23"/>
  <c r="M17" i="23"/>
  <c r="M25" i="23"/>
  <c r="M9" i="27"/>
  <c r="M13" i="27"/>
  <c r="M29" i="27"/>
  <c r="M14" i="27"/>
  <c r="M30" i="27"/>
  <c r="M16" i="23"/>
  <c r="M24" i="23"/>
  <c r="M32" i="23"/>
  <c r="M21" i="23"/>
  <c r="M29" i="23"/>
  <c r="M21" i="27"/>
  <c r="M31" i="27"/>
  <c r="M22" i="27"/>
  <c r="M32" i="27"/>
  <c r="M11" i="27"/>
  <c r="M33" i="27"/>
  <c r="M9" i="23"/>
  <c r="M14" i="23"/>
  <c r="M10" i="23"/>
  <c r="M20" i="23"/>
  <c r="M28" i="23"/>
  <c r="M33" i="23"/>
  <c r="M23" i="27"/>
  <c r="M19" i="27"/>
  <c r="M8" i="23"/>
  <c r="M11" i="23"/>
  <c r="M18" i="23"/>
  <c r="M26" i="23"/>
  <c r="M15" i="23"/>
  <c r="M23" i="23"/>
  <c r="M31" i="23"/>
  <c r="M18" i="27"/>
  <c r="M12" i="27"/>
  <c r="M28" i="27"/>
  <c r="M17" i="27"/>
  <c r="M24" i="27"/>
  <c r="M34" i="27"/>
  <c r="M15" i="27"/>
  <c r="M27" i="27"/>
  <c r="M12" i="23"/>
  <c r="M22" i="23"/>
  <c r="M30" i="23"/>
  <c r="M19" i="23"/>
  <c r="M27" i="23"/>
  <c r="M8" i="27"/>
  <c r="M10" i="27"/>
  <c r="M26" i="27"/>
  <c r="M20" i="27"/>
  <c r="M25" i="27"/>
  <c r="M16" i="27"/>
  <c r="M6" i="20"/>
  <c r="B5" i="20"/>
  <c r="R35" i="13"/>
  <c r="Q35" i="13"/>
  <c r="P35" i="13"/>
  <c r="O35" i="13"/>
  <c r="N35" i="13"/>
  <c r="M35" i="13"/>
  <c r="L35" i="13"/>
  <c r="K35" i="13"/>
  <c r="J35" i="13"/>
  <c r="I35" i="13"/>
  <c r="H35" i="13"/>
  <c r="G35" i="13"/>
  <c r="F35" i="13"/>
  <c r="E35" i="13"/>
  <c r="O31" i="13"/>
  <c r="O28" i="13"/>
  <c r="O25" i="13"/>
  <c r="O22" i="13"/>
  <c r="O19" i="13"/>
  <c r="O16" i="13"/>
  <c r="O13" i="13"/>
  <c r="O10" i="13"/>
  <c r="O7" i="13"/>
  <c r="O126" i="12"/>
  <c r="M126" i="12"/>
  <c r="I126" i="12"/>
  <c r="O82" i="12"/>
  <c r="M82" i="12"/>
  <c r="O38" i="12"/>
  <c r="M38" i="12"/>
  <c r="V46" i="12"/>
  <c r="U46" i="12"/>
  <c r="V45" i="12"/>
  <c r="U45" i="12"/>
  <c r="V44" i="12"/>
  <c r="U44" i="12"/>
  <c r="V43" i="12"/>
  <c r="U43" i="12"/>
  <c r="V42" i="12"/>
  <c r="U42" i="12"/>
  <c r="V41" i="12"/>
  <c r="U41" i="12"/>
  <c r="V40" i="12"/>
  <c r="U40" i="12"/>
  <c r="V39" i="12"/>
  <c r="U39" i="12"/>
  <c r="V38" i="12"/>
  <c r="U38" i="12"/>
  <c r="V37" i="12"/>
  <c r="U37" i="12"/>
  <c r="V36" i="12"/>
  <c r="U36" i="12"/>
  <c r="V35" i="12"/>
  <c r="U35" i="12"/>
  <c r="V34" i="12"/>
  <c r="U34" i="12"/>
  <c r="V33" i="12"/>
  <c r="U33" i="12"/>
  <c r="V32" i="12"/>
  <c r="U32" i="12"/>
  <c r="V31" i="12"/>
  <c r="U31" i="12"/>
  <c r="V30" i="12"/>
  <c r="U30" i="12"/>
  <c r="V29" i="12"/>
  <c r="U29" i="12"/>
  <c r="V28" i="12"/>
  <c r="U28" i="12"/>
  <c r="V27" i="12"/>
  <c r="U27" i="12"/>
  <c r="V26" i="12"/>
  <c r="U26" i="12"/>
  <c r="V25" i="12"/>
  <c r="U25" i="12"/>
  <c r="V24" i="12"/>
  <c r="U24" i="12"/>
  <c r="V23" i="12"/>
  <c r="U23" i="12"/>
  <c r="V22" i="12"/>
  <c r="U22" i="12"/>
  <c r="V21" i="12"/>
  <c r="U21" i="12"/>
  <c r="V20" i="12"/>
  <c r="U20" i="12"/>
  <c r="V45" i="9"/>
  <c r="U45" i="9"/>
  <c r="V44" i="9"/>
  <c r="U44" i="9"/>
  <c r="V43" i="9"/>
  <c r="U43" i="9"/>
  <c r="V42" i="9"/>
  <c r="U42" i="9"/>
  <c r="V41" i="9"/>
  <c r="U41" i="9"/>
  <c r="V40" i="9"/>
  <c r="U40" i="9"/>
  <c r="V39" i="9"/>
  <c r="U39" i="9"/>
  <c r="V38" i="9"/>
  <c r="U38" i="9"/>
  <c r="V37" i="9"/>
  <c r="U37" i="9"/>
  <c r="O37" i="9"/>
  <c r="M37" i="9"/>
  <c r="I37" i="9"/>
  <c r="G37" i="9"/>
  <c r="V36" i="9"/>
  <c r="U36" i="9"/>
  <c r="V35" i="9"/>
  <c r="U35" i="9"/>
  <c r="V34" i="9"/>
  <c r="U34" i="9"/>
  <c r="V33" i="9"/>
  <c r="U33" i="9"/>
  <c r="V32" i="9"/>
  <c r="U32" i="9"/>
  <c r="V31" i="9"/>
  <c r="U31" i="9"/>
  <c r="V30" i="9"/>
  <c r="U30" i="9"/>
  <c r="V29" i="9"/>
  <c r="U29" i="9"/>
  <c r="V28" i="9"/>
  <c r="U28" i="9"/>
  <c r="V27" i="9"/>
  <c r="U27" i="9"/>
  <c r="V26" i="9"/>
  <c r="U26" i="9"/>
  <c r="V25" i="9"/>
  <c r="U25" i="9"/>
  <c r="V24" i="9"/>
  <c r="U24" i="9"/>
  <c r="V23" i="9"/>
  <c r="U23" i="9"/>
  <c r="V22" i="9"/>
  <c r="U22" i="9"/>
  <c r="V21" i="9"/>
  <c r="U21" i="9"/>
  <c r="V20" i="9"/>
  <c r="U20" i="9"/>
  <c r="V19" i="9"/>
  <c r="U19" i="9"/>
  <c r="L2" i="9"/>
  <c r="F2" i="9"/>
  <c r="H13" i="5"/>
  <c r="G13" i="5"/>
  <c r="F13" i="5"/>
  <c r="H6" i="5"/>
  <c r="G6" i="5"/>
  <c r="F6" i="5"/>
  <c r="M36" i="9" l="1"/>
  <c r="L1" i="9"/>
  <c r="L3" i="9"/>
  <c r="F3" i="9"/>
  <c r="G36" i="9"/>
  <c r="L52" i="12" l="1"/>
  <c r="L56" i="12"/>
  <c r="L60" i="12"/>
  <c r="L64" i="12"/>
  <c r="L68" i="12"/>
  <c r="L72" i="12"/>
  <c r="L76" i="12"/>
  <c r="L58" i="12"/>
  <c r="L66" i="12"/>
  <c r="L74" i="12"/>
  <c r="L59" i="12"/>
  <c r="L67" i="12"/>
  <c r="L75" i="12"/>
  <c r="L53" i="12"/>
  <c r="L57" i="12"/>
  <c r="L61" i="12"/>
  <c r="L65" i="12"/>
  <c r="L69" i="12"/>
  <c r="L73" i="12"/>
  <c r="L77" i="12"/>
  <c r="L54" i="12"/>
  <c r="L62" i="12"/>
  <c r="L70" i="12"/>
  <c r="L55" i="12"/>
  <c r="L63" i="12"/>
  <c r="L71" i="12"/>
  <c r="L51" i="12"/>
  <c r="F52" i="12"/>
  <c r="F56" i="12"/>
  <c r="F60" i="12"/>
  <c r="F64" i="12"/>
  <c r="F68" i="12"/>
  <c r="F72" i="12"/>
  <c r="F76" i="12"/>
  <c r="F55" i="12"/>
  <c r="F67" i="12"/>
  <c r="F75" i="12"/>
  <c r="F53" i="12"/>
  <c r="F57" i="12"/>
  <c r="F61" i="12"/>
  <c r="F65" i="12"/>
  <c r="F69" i="12"/>
  <c r="F73" i="12"/>
  <c r="F77" i="12"/>
  <c r="F54" i="12"/>
  <c r="F58" i="12"/>
  <c r="F62" i="12"/>
  <c r="F66" i="12"/>
  <c r="F70" i="12"/>
  <c r="F74" i="12"/>
  <c r="F59" i="12"/>
  <c r="F63" i="12"/>
  <c r="F71" i="12"/>
  <c r="F51" i="12"/>
  <c r="M55" i="12" l="1"/>
  <c r="O55" i="12"/>
  <c r="M77" i="12"/>
  <c r="O77" i="12"/>
  <c r="M61" i="12"/>
  <c r="O61" i="12"/>
  <c r="M67" i="12"/>
  <c r="O67" i="12"/>
  <c r="M58" i="12"/>
  <c r="O58" i="12"/>
  <c r="M64" i="12"/>
  <c r="O64" i="12"/>
  <c r="M70" i="12"/>
  <c r="O70" i="12"/>
  <c r="M73" i="12"/>
  <c r="O73" i="12"/>
  <c r="M57" i="12"/>
  <c r="O57" i="12"/>
  <c r="M59" i="12"/>
  <c r="O59" i="12"/>
  <c r="M76" i="12"/>
  <c r="O76" i="12"/>
  <c r="M60" i="12"/>
  <c r="O60" i="12"/>
  <c r="M71" i="12"/>
  <c r="O71" i="12"/>
  <c r="M62" i="12"/>
  <c r="O62" i="12"/>
  <c r="M69" i="12"/>
  <c r="O69" i="12"/>
  <c r="M53" i="12"/>
  <c r="O53" i="12"/>
  <c r="M74" i="12"/>
  <c r="O74" i="12"/>
  <c r="M72" i="12"/>
  <c r="O72" i="12"/>
  <c r="M56" i="12"/>
  <c r="O56" i="12"/>
  <c r="M63" i="12"/>
  <c r="O63" i="12"/>
  <c r="M54" i="12"/>
  <c r="O54" i="12"/>
  <c r="M65" i="12"/>
  <c r="O65" i="12"/>
  <c r="M75" i="12"/>
  <c r="O75" i="12"/>
  <c r="M66" i="12"/>
  <c r="O66" i="12"/>
  <c r="M68" i="12"/>
  <c r="O68" i="12"/>
  <c r="M52" i="12"/>
  <c r="O52" i="12"/>
  <c r="M51" i="12"/>
  <c r="O51" i="12"/>
  <c r="G59" i="12"/>
  <c r="I59" i="12"/>
  <c r="G73" i="12"/>
  <c r="I73" i="12"/>
  <c r="G55" i="12"/>
  <c r="I55" i="12"/>
  <c r="G58" i="12"/>
  <c r="I58" i="12"/>
  <c r="G76" i="12"/>
  <c r="I76" i="12"/>
  <c r="G63" i="12"/>
  <c r="I63" i="12"/>
  <c r="G66" i="12"/>
  <c r="I66" i="12"/>
  <c r="G77" i="12"/>
  <c r="I77" i="12"/>
  <c r="G61" i="12"/>
  <c r="I61" i="12"/>
  <c r="G67" i="12"/>
  <c r="I67" i="12"/>
  <c r="G68" i="12"/>
  <c r="I68" i="12"/>
  <c r="G52" i="12"/>
  <c r="I52" i="12"/>
  <c r="G62" i="12"/>
  <c r="I62" i="12"/>
  <c r="G57" i="12"/>
  <c r="I57" i="12"/>
  <c r="G64" i="12"/>
  <c r="I64" i="12"/>
  <c r="G74" i="12"/>
  <c r="I74" i="12"/>
  <c r="G69" i="12"/>
  <c r="I69" i="12"/>
  <c r="G53" i="12"/>
  <c r="I53" i="12"/>
  <c r="G60" i="12"/>
  <c r="I60" i="12"/>
  <c r="G71" i="12"/>
  <c r="I71" i="12"/>
  <c r="G70" i="12"/>
  <c r="I70" i="12"/>
  <c r="G54" i="12"/>
  <c r="I54" i="12"/>
  <c r="G65" i="12"/>
  <c r="I65" i="12"/>
  <c r="G75" i="12"/>
  <c r="I75" i="12"/>
  <c r="G72" i="12"/>
  <c r="I72" i="12"/>
  <c r="G56" i="12"/>
  <c r="I56" i="12"/>
  <c r="G51" i="12"/>
  <c r="H51" i="12" s="1"/>
  <c r="I51" i="12"/>
  <c r="J51" i="12" s="1"/>
  <c r="I83" i="12" l="1"/>
  <c r="G83" i="12"/>
  <c r="J58" i="12"/>
  <c r="H71" i="12"/>
  <c r="H72" i="12"/>
  <c r="J54" i="12"/>
  <c r="H60" i="12"/>
  <c r="H53" i="12"/>
  <c r="H66" i="12"/>
  <c r="H77" i="12"/>
  <c r="J64" i="12"/>
  <c r="J57" i="12"/>
  <c r="J52" i="12"/>
  <c r="H68" i="12"/>
  <c r="H67" i="12"/>
  <c r="H61" i="12"/>
  <c r="H74" i="12"/>
  <c r="H70" i="12"/>
  <c r="H62" i="12"/>
  <c r="J74" i="12"/>
  <c r="H54" i="12"/>
  <c r="H76" i="12"/>
  <c r="H58" i="12"/>
  <c r="H63" i="12"/>
  <c r="H56" i="12"/>
  <c r="J76" i="12"/>
  <c r="H73" i="12"/>
  <c r="J68" i="12"/>
  <c r="J65" i="12"/>
  <c r="J60" i="12"/>
  <c r="J67" i="12"/>
  <c r="J53" i="12"/>
  <c r="J61" i="12"/>
  <c r="J69" i="12"/>
  <c r="J77" i="12"/>
  <c r="J66" i="12"/>
  <c r="J63" i="12"/>
  <c r="J75" i="12"/>
  <c r="J72" i="12"/>
  <c r="J56" i="12"/>
  <c r="J55" i="12"/>
  <c r="J70" i="12"/>
  <c r="H75" i="12"/>
  <c r="J73" i="12"/>
  <c r="J62" i="12"/>
  <c r="H59" i="12"/>
  <c r="H65" i="12"/>
  <c r="H55" i="12"/>
  <c r="J59" i="12"/>
  <c r="H69" i="12"/>
  <c r="H64" i="12"/>
  <c r="J71" i="12"/>
  <c r="H57" i="12"/>
  <c r="H52" i="12"/>
  <c r="O31" i="4"/>
  <c r="O28" i="4"/>
  <c r="O25" i="4"/>
  <c r="O22" i="4"/>
  <c r="O19" i="4"/>
  <c r="O16" i="4"/>
  <c r="O13" i="4"/>
  <c r="O10" i="4"/>
  <c r="O7" i="4"/>
  <c r="U63" i="12" l="1"/>
  <c r="G85" i="12" s="1"/>
  <c r="U64" i="12"/>
  <c r="G86" i="12" s="1"/>
  <c r="U65" i="12"/>
  <c r="G87" i="12" s="1"/>
  <c r="U62" i="12"/>
  <c r="V63" i="12"/>
  <c r="I85" i="12" s="1"/>
  <c r="V64" i="12"/>
  <c r="I86" i="12" s="1"/>
  <c r="V65" i="12"/>
  <c r="I87" i="12" s="1"/>
  <c r="V62" i="12"/>
  <c r="I84" i="12" s="1"/>
  <c r="M26" i="20" l="1"/>
  <c r="M33" i="20"/>
  <c r="M9" i="20"/>
  <c r="M16" i="20"/>
  <c r="M18" i="20"/>
  <c r="M20" i="20"/>
  <c r="M30" i="20"/>
  <c r="M22" i="20"/>
  <c r="M19" i="20"/>
  <c r="M8" i="20"/>
  <c r="M24" i="20"/>
  <c r="M23" i="20"/>
  <c r="M29" i="20"/>
  <c r="M34" i="20"/>
  <c r="M12" i="20"/>
  <c r="M14" i="20"/>
  <c r="M21" i="20"/>
  <c r="M25" i="20"/>
  <c r="M27" i="20"/>
  <c r="M11" i="20"/>
  <c r="M13" i="20"/>
  <c r="M32" i="20"/>
  <c r="M31" i="20"/>
  <c r="M28" i="20"/>
  <c r="M15" i="20"/>
  <c r="M10" i="20"/>
  <c r="M17" i="20"/>
  <c r="G28" i="13"/>
  <c r="H19" i="13"/>
  <c r="J28" i="13"/>
  <c r="J17" i="13"/>
  <c r="L10" i="13"/>
  <c r="G14" i="13"/>
  <c r="J23" i="13"/>
  <c r="H9" i="13"/>
  <c r="F9" i="13"/>
  <c r="H21" i="13"/>
  <c r="K33" i="13"/>
  <c r="I17" i="13"/>
  <c r="G21" i="13"/>
  <c r="L25" i="13"/>
  <c r="E7" i="13"/>
  <c r="E9" i="13"/>
  <c r="G18" i="13"/>
  <c r="F18" i="13"/>
  <c r="I19" i="13"/>
  <c r="J21" i="13"/>
  <c r="H24" i="13"/>
  <c r="J24" i="13"/>
  <c r="G7" i="13"/>
  <c r="I24" i="13"/>
  <c r="I12" i="13"/>
  <c r="K27" i="13"/>
  <c r="G15" i="13"/>
  <c r="I21" i="13"/>
  <c r="J14" i="13"/>
  <c r="L9" i="13"/>
  <c r="F27" i="13"/>
  <c r="J12" i="13"/>
  <c r="E22" i="13"/>
  <c r="K16" i="13"/>
  <c r="H28" i="13"/>
  <c r="H13" i="13"/>
  <c r="H33" i="13"/>
  <c r="G22" i="13"/>
  <c r="L32" i="13"/>
  <c r="L17" i="13"/>
  <c r="I10" i="13"/>
  <c r="E16" i="13"/>
  <c r="H20" i="13"/>
  <c r="H26" i="13"/>
  <c r="G16" i="13"/>
  <c r="F28" i="13"/>
  <c r="I15" i="13"/>
  <c r="I11" i="13"/>
  <c r="L26" i="13"/>
  <c r="K19" i="13"/>
  <c r="G27" i="13"/>
  <c r="I13" i="13"/>
  <c r="H7" i="13"/>
  <c r="K7" i="13"/>
  <c r="L13" i="13"/>
  <c r="K24" i="13"/>
  <c r="E30" i="13"/>
  <c r="F22" i="13"/>
  <c r="E11" i="13"/>
  <c r="F29" i="13"/>
  <c r="F11" i="13"/>
  <c r="G33" i="13"/>
  <c r="K20" i="13"/>
  <c r="F17" i="13"/>
  <c r="K22" i="13"/>
  <c r="I8" i="13"/>
  <c r="I25" i="13"/>
  <c r="G19" i="13"/>
  <c r="E13" i="13"/>
  <c r="K9" i="13"/>
  <c r="E27" i="13"/>
  <c r="K14" i="13"/>
  <c r="E25" i="13"/>
  <c r="K26" i="13"/>
  <c r="J11" i="13"/>
  <c r="L31" i="13"/>
  <c r="J16" i="13"/>
  <c r="J19" i="13"/>
  <c r="L14" i="13"/>
  <c r="J10" i="13"/>
  <c r="K11" i="13"/>
  <c r="F10" i="13"/>
  <c r="I14" i="13"/>
  <c r="H30" i="13"/>
  <c r="E12" i="13"/>
  <c r="G23" i="13"/>
  <c r="I23" i="13"/>
  <c r="G30" i="13"/>
  <c r="L19" i="13"/>
  <c r="G24" i="13"/>
  <c r="F15" i="13"/>
  <c r="F13" i="13"/>
  <c r="F12" i="13"/>
  <c r="F20" i="13"/>
  <c r="E24" i="13"/>
  <c r="H23" i="13"/>
  <c r="H15" i="13"/>
  <c r="G17" i="13"/>
  <c r="H11" i="13"/>
  <c r="L11" i="13"/>
  <c r="F31" i="13"/>
  <c r="L22" i="13"/>
  <c r="E23" i="13"/>
  <c r="J25" i="13"/>
  <c r="K18" i="13"/>
  <c r="G10" i="13"/>
  <c r="J33" i="13"/>
  <c r="E33" i="13"/>
  <c r="I22" i="13"/>
  <c r="K8" i="13"/>
  <c r="E21" i="13"/>
  <c r="H12" i="13"/>
  <c r="H8" i="13"/>
  <c r="G13" i="13"/>
  <c r="F7" i="13"/>
  <c r="L7" i="13"/>
  <c r="K17" i="13"/>
  <c r="K21" i="13"/>
  <c r="L20" i="13"/>
  <c r="I16" i="13"/>
  <c r="I18" i="13"/>
  <c r="J18" i="13"/>
  <c r="G26" i="13"/>
  <c r="E32" i="13"/>
  <c r="H16" i="13"/>
  <c r="G11" i="13"/>
  <c r="I7" i="13"/>
  <c r="G12" i="13"/>
  <c r="L24" i="13"/>
  <c r="E18" i="13"/>
  <c r="E28" i="13"/>
  <c r="J29" i="13"/>
  <c r="K23" i="13"/>
  <c r="J20" i="13"/>
  <c r="H29" i="13"/>
  <c r="J31" i="13"/>
  <c r="E15" i="13"/>
  <c r="L28" i="13"/>
  <c r="I20" i="13"/>
  <c r="H14" i="13"/>
  <c r="G25" i="13"/>
  <c r="L23" i="13"/>
  <c r="F23" i="13"/>
  <c r="K29" i="13"/>
  <c r="H32" i="13"/>
  <c r="H27" i="13"/>
  <c r="J32" i="13"/>
  <c r="J8" i="13"/>
  <c r="L21" i="13"/>
  <c r="F32" i="13"/>
  <c r="L12" i="13"/>
  <c r="I33" i="13"/>
  <c r="I32" i="13"/>
  <c r="E29" i="13"/>
  <c r="I31" i="13"/>
  <c r="I29" i="13"/>
  <c r="H10" i="13"/>
  <c r="L16" i="13"/>
  <c r="L15" i="13"/>
  <c r="K15" i="13"/>
  <c r="F14" i="13"/>
  <c r="G9" i="13"/>
  <c r="I9" i="13"/>
  <c r="K30" i="13"/>
  <c r="E26" i="13"/>
  <c r="J26" i="13"/>
  <c r="I26" i="13"/>
  <c r="K31" i="13"/>
  <c r="G32" i="13"/>
  <c r="F19" i="13"/>
  <c r="I30" i="13"/>
  <c r="I28" i="13"/>
  <c r="H18" i="13"/>
  <c r="E8" i="13"/>
  <c r="F25" i="13"/>
  <c r="F26" i="13"/>
  <c r="H25" i="13"/>
  <c r="J27" i="13"/>
  <c r="K10" i="13"/>
  <c r="J22" i="13"/>
  <c r="G29" i="13"/>
  <c r="K32" i="13"/>
  <c r="F33" i="13"/>
  <c r="G8" i="13"/>
  <c r="G20" i="13"/>
  <c r="K25" i="13"/>
  <c r="L8" i="13"/>
  <c r="F24" i="13"/>
  <c r="E14" i="13"/>
  <c r="K13" i="13"/>
  <c r="K12" i="13"/>
  <c r="L33" i="13"/>
  <c r="J9" i="13"/>
  <c r="J30" i="13"/>
  <c r="E17" i="13"/>
  <c r="I27" i="13"/>
  <c r="E19" i="13"/>
  <c r="K28" i="13"/>
  <c r="G31" i="13"/>
  <c r="J13" i="13"/>
  <c r="H22" i="13"/>
  <c r="F30" i="13"/>
  <c r="E31" i="13"/>
  <c r="L29" i="13"/>
  <c r="F21" i="13"/>
  <c r="E10" i="13"/>
  <c r="J7" i="13"/>
  <c r="L30" i="13"/>
  <c r="J15" i="13"/>
  <c r="E20" i="13"/>
  <c r="F8" i="13"/>
  <c r="H17" i="13"/>
  <c r="L18" i="13"/>
  <c r="F16" i="13"/>
  <c r="L27" i="13"/>
  <c r="H31" i="13"/>
  <c r="F7" i="9" l="1"/>
  <c r="G7" i="9" s="1"/>
  <c r="P51" i="12"/>
  <c r="N51" i="12"/>
  <c r="L95" i="12"/>
  <c r="O95" i="12" s="1"/>
  <c r="L96" i="12"/>
  <c r="O96" i="12" s="1"/>
  <c r="L112" i="12"/>
  <c r="L101" i="12"/>
  <c r="L117" i="12"/>
  <c r="L106" i="12"/>
  <c r="L99" i="12"/>
  <c r="L115" i="12"/>
  <c r="L104" i="12"/>
  <c r="L107" i="12"/>
  <c r="L100" i="12"/>
  <c r="L116" i="12"/>
  <c r="L105" i="12"/>
  <c r="L121" i="12"/>
  <c r="L110" i="12"/>
  <c r="L103" i="12"/>
  <c r="L119" i="12"/>
  <c r="L120" i="12"/>
  <c r="L114" i="12"/>
  <c r="L108" i="12"/>
  <c r="L97" i="12"/>
  <c r="L113" i="12"/>
  <c r="L102" i="12"/>
  <c r="L118" i="12"/>
  <c r="L111" i="12"/>
  <c r="L109" i="12"/>
  <c r="L98" i="12"/>
  <c r="F100" i="12"/>
  <c r="F97" i="12"/>
  <c r="F95" i="12"/>
  <c r="F101" i="12"/>
  <c r="F105" i="12"/>
  <c r="F109" i="12"/>
  <c r="F113" i="12"/>
  <c r="F117" i="12"/>
  <c r="F121" i="12"/>
  <c r="F98" i="12"/>
  <c r="F102" i="12"/>
  <c r="F106" i="12"/>
  <c r="F110" i="12"/>
  <c r="F114" i="12"/>
  <c r="F118" i="12"/>
  <c r="F99" i="12"/>
  <c r="F103" i="12"/>
  <c r="F107" i="12"/>
  <c r="F111" i="12"/>
  <c r="F115" i="12"/>
  <c r="F119" i="12"/>
  <c r="F96" i="12"/>
  <c r="F104" i="12"/>
  <c r="F108" i="12"/>
  <c r="F112" i="12"/>
  <c r="F116" i="12"/>
  <c r="F120" i="12"/>
  <c r="L11" i="12"/>
  <c r="M11" i="12" s="1"/>
  <c r="L12" i="12"/>
  <c r="M12" i="12" s="1"/>
  <c r="L7" i="12"/>
  <c r="M7" i="12" s="1"/>
  <c r="L8" i="12"/>
  <c r="M8" i="12" s="1"/>
  <c r="L16" i="12"/>
  <c r="M16" i="12" s="1"/>
  <c r="L20" i="12"/>
  <c r="M20" i="12" s="1"/>
  <c r="L24" i="12"/>
  <c r="M24" i="12" s="1"/>
  <c r="L28" i="12"/>
  <c r="M28" i="12" s="1"/>
  <c r="L32" i="12"/>
  <c r="M32" i="12" s="1"/>
  <c r="L9" i="12"/>
  <c r="M9" i="12" s="1"/>
  <c r="L13" i="12"/>
  <c r="M13" i="12" s="1"/>
  <c r="L17" i="12"/>
  <c r="M17" i="12" s="1"/>
  <c r="L21" i="12"/>
  <c r="M21" i="12" s="1"/>
  <c r="L25" i="12"/>
  <c r="M25" i="12" s="1"/>
  <c r="L29" i="12"/>
  <c r="M29" i="12" s="1"/>
  <c r="L33" i="12"/>
  <c r="M33" i="12" s="1"/>
  <c r="L10" i="12"/>
  <c r="M10" i="12" s="1"/>
  <c r="L14" i="12"/>
  <c r="M14" i="12" s="1"/>
  <c r="L18" i="12"/>
  <c r="M18" i="12" s="1"/>
  <c r="L22" i="12"/>
  <c r="M22" i="12" s="1"/>
  <c r="L26" i="12"/>
  <c r="M26" i="12" s="1"/>
  <c r="L30" i="12"/>
  <c r="M30" i="12" s="1"/>
  <c r="L15" i="12"/>
  <c r="M15" i="12" s="1"/>
  <c r="L19" i="12"/>
  <c r="M19" i="12" s="1"/>
  <c r="L23" i="12"/>
  <c r="M23" i="12" s="1"/>
  <c r="L27" i="12"/>
  <c r="M27" i="12" s="1"/>
  <c r="L31" i="12"/>
  <c r="M31" i="12" s="1"/>
  <c r="F11" i="12"/>
  <c r="G11" i="12" s="1"/>
  <c r="F21" i="12"/>
  <c r="G21" i="12" s="1"/>
  <c r="F33" i="12"/>
  <c r="G33" i="12" s="1"/>
  <c r="F15" i="12"/>
  <c r="G15" i="12" s="1"/>
  <c r="F26" i="12"/>
  <c r="G26" i="12" s="1"/>
  <c r="F29" i="12"/>
  <c r="G29" i="12" s="1"/>
  <c r="F9" i="12"/>
  <c r="G9" i="12" s="1"/>
  <c r="F30" i="12"/>
  <c r="G30" i="12" s="1"/>
  <c r="F28" i="12"/>
  <c r="G28" i="12" s="1"/>
  <c r="F12" i="12"/>
  <c r="G12" i="12" s="1"/>
  <c r="F16" i="12"/>
  <c r="G16" i="12" s="1"/>
  <c r="F7" i="12"/>
  <c r="G7" i="12" s="1"/>
  <c r="F27" i="12"/>
  <c r="G27" i="12" s="1"/>
  <c r="F18" i="12"/>
  <c r="G18" i="12" s="1"/>
  <c r="F25" i="12"/>
  <c r="G25" i="12" s="1"/>
  <c r="F31" i="12"/>
  <c r="G31" i="12" s="1"/>
  <c r="F22" i="12"/>
  <c r="G22" i="12" s="1"/>
  <c r="F24" i="12"/>
  <c r="G24" i="12" s="1"/>
  <c r="F8" i="12"/>
  <c r="G8" i="12" s="1"/>
  <c r="F13" i="12"/>
  <c r="G13" i="12" s="1"/>
  <c r="F32" i="12"/>
  <c r="G32" i="12" s="1"/>
  <c r="F19" i="12"/>
  <c r="G19" i="12" s="1"/>
  <c r="F10" i="12"/>
  <c r="G10" i="12" s="1"/>
  <c r="F17" i="12"/>
  <c r="G17" i="12" s="1"/>
  <c r="F23" i="12"/>
  <c r="G23" i="12" s="1"/>
  <c r="F14" i="12"/>
  <c r="G14" i="12" s="1"/>
  <c r="F20" i="12"/>
  <c r="G20" i="12" s="1"/>
  <c r="F23" i="9"/>
  <c r="G23" i="9" s="1"/>
  <c r="F12" i="9"/>
  <c r="G12" i="9" s="1"/>
  <c r="F28" i="9"/>
  <c r="G28" i="9" s="1"/>
  <c r="F29" i="9"/>
  <c r="I29" i="9" s="1"/>
  <c r="F22" i="9"/>
  <c r="G22" i="9" s="1"/>
  <c r="F25" i="9"/>
  <c r="G25" i="9" s="1"/>
  <c r="F27" i="9"/>
  <c r="I27" i="9" s="1"/>
  <c r="F32" i="9"/>
  <c r="G32" i="9" s="1"/>
  <c r="F26" i="9"/>
  <c r="I26" i="9" s="1"/>
  <c r="F31" i="9"/>
  <c r="G31" i="9" s="1"/>
  <c r="F20" i="9"/>
  <c r="G20" i="9" s="1"/>
  <c r="F14" i="9"/>
  <c r="G14" i="9" s="1"/>
  <c r="F9" i="9"/>
  <c r="I9" i="9" s="1"/>
  <c r="F19" i="9"/>
  <c r="I19" i="9" s="1"/>
  <c r="F8" i="9"/>
  <c r="I8" i="9" s="1"/>
  <c r="F24" i="9"/>
  <c r="I24" i="9" s="1"/>
  <c r="F21" i="9"/>
  <c r="I21" i="9" s="1"/>
  <c r="F18" i="9"/>
  <c r="I18" i="9" s="1"/>
  <c r="F17" i="9"/>
  <c r="G17" i="9" s="1"/>
  <c r="F11" i="9"/>
  <c r="I11" i="9" s="1"/>
  <c r="F16" i="9"/>
  <c r="I16" i="9" s="1"/>
  <c r="F10" i="9"/>
  <c r="I10" i="9" s="1"/>
  <c r="F6" i="9"/>
  <c r="I6" i="9" s="1"/>
  <c r="J6" i="9" s="1"/>
  <c r="F15" i="9"/>
  <c r="G15" i="9" s="1"/>
  <c r="F13" i="9"/>
  <c r="G13" i="9" s="1"/>
  <c r="F30" i="9"/>
  <c r="G30" i="9" s="1"/>
  <c r="L31" i="9"/>
  <c r="O31" i="9" s="1"/>
  <c r="L14" i="9"/>
  <c r="O14" i="9" s="1"/>
  <c r="L25" i="9"/>
  <c r="O25" i="9" s="1"/>
  <c r="L15" i="9"/>
  <c r="M15" i="9" s="1"/>
  <c r="L27" i="9"/>
  <c r="O27" i="9" s="1"/>
  <c r="L9" i="9"/>
  <c r="O9" i="9" s="1"/>
  <c r="L20" i="9"/>
  <c r="O20" i="9" s="1"/>
  <c r="L30" i="9"/>
  <c r="O30" i="9" s="1"/>
  <c r="L8" i="9"/>
  <c r="M8" i="9" s="1"/>
  <c r="L26" i="9"/>
  <c r="O26" i="9" s="1"/>
  <c r="L19" i="9"/>
  <c r="M19" i="9" s="1"/>
  <c r="L6" i="9"/>
  <c r="O6" i="9" s="1"/>
  <c r="P6" i="9" s="1"/>
  <c r="L24" i="9"/>
  <c r="O24" i="9" s="1"/>
  <c r="L22" i="9"/>
  <c r="O22" i="9" s="1"/>
  <c r="L18" i="9"/>
  <c r="O18" i="9" s="1"/>
  <c r="L21" i="9"/>
  <c r="O21" i="9" s="1"/>
  <c r="L13" i="9"/>
  <c r="O13" i="9" s="1"/>
  <c r="L17" i="9"/>
  <c r="O17" i="9" s="1"/>
  <c r="L16" i="9"/>
  <c r="O16" i="9" s="1"/>
  <c r="L28" i="9"/>
  <c r="O28" i="9" s="1"/>
  <c r="L11" i="9"/>
  <c r="O11" i="9" s="1"/>
  <c r="L10" i="9"/>
  <c r="O10" i="9" s="1"/>
  <c r="L7" i="9"/>
  <c r="M7" i="9" s="1"/>
  <c r="L23" i="9"/>
  <c r="O23" i="9" s="1"/>
  <c r="L32" i="9"/>
  <c r="O32" i="9" s="1"/>
  <c r="L12" i="9"/>
  <c r="O12" i="9" s="1"/>
  <c r="L29" i="9"/>
  <c r="M29" i="9" s="1"/>
  <c r="P96" i="12" l="1"/>
  <c r="M111" i="12"/>
  <c r="O111" i="12"/>
  <c r="M97" i="12"/>
  <c r="O97" i="12"/>
  <c r="P97" i="12" s="1"/>
  <c r="M119" i="12"/>
  <c r="O119" i="12"/>
  <c r="M105" i="12"/>
  <c r="O105" i="12"/>
  <c r="M104" i="12"/>
  <c r="O104" i="12"/>
  <c r="M117" i="12"/>
  <c r="O117" i="12"/>
  <c r="M118" i="12"/>
  <c r="O118" i="12"/>
  <c r="M108" i="12"/>
  <c r="O108" i="12"/>
  <c r="M103" i="12"/>
  <c r="O103" i="12"/>
  <c r="M116" i="12"/>
  <c r="O116" i="12"/>
  <c r="M115" i="12"/>
  <c r="O115" i="12"/>
  <c r="M101" i="12"/>
  <c r="O101" i="12"/>
  <c r="M98" i="12"/>
  <c r="O98" i="12"/>
  <c r="M102" i="12"/>
  <c r="O102" i="12"/>
  <c r="M114" i="12"/>
  <c r="O114" i="12"/>
  <c r="M110" i="12"/>
  <c r="O110" i="12"/>
  <c r="M100" i="12"/>
  <c r="O100" i="12"/>
  <c r="M99" i="12"/>
  <c r="O99" i="12"/>
  <c r="M112" i="12"/>
  <c r="O112" i="12"/>
  <c r="M109" i="12"/>
  <c r="O109" i="12"/>
  <c r="M113" i="12"/>
  <c r="O113" i="12"/>
  <c r="M120" i="12"/>
  <c r="O120" i="12"/>
  <c r="M121" i="12"/>
  <c r="O121" i="12"/>
  <c r="M107" i="12"/>
  <c r="O107" i="12"/>
  <c r="M106" i="12"/>
  <c r="O106" i="12"/>
  <c r="M95" i="12"/>
  <c r="N95" i="12" s="1"/>
  <c r="M96" i="12"/>
  <c r="G116" i="12"/>
  <c r="I116" i="12"/>
  <c r="G107" i="12"/>
  <c r="I107" i="12"/>
  <c r="G98" i="12"/>
  <c r="I98" i="12"/>
  <c r="G97" i="12"/>
  <c r="I97" i="12"/>
  <c r="G119" i="12"/>
  <c r="I119" i="12"/>
  <c r="G110" i="12"/>
  <c r="I110" i="12"/>
  <c r="G105" i="12"/>
  <c r="I105" i="12"/>
  <c r="G108" i="12"/>
  <c r="I108" i="12"/>
  <c r="G115" i="12"/>
  <c r="I115" i="12"/>
  <c r="G99" i="12"/>
  <c r="I99" i="12"/>
  <c r="G106" i="12"/>
  <c r="I106" i="12"/>
  <c r="G117" i="12"/>
  <c r="I117" i="12"/>
  <c r="G101" i="12"/>
  <c r="I101" i="12"/>
  <c r="G96" i="12"/>
  <c r="I96" i="12"/>
  <c r="G114" i="12"/>
  <c r="I114" i="12"/>
  <c r="G109" i="12"/>
  <c r="I109" i="12"/>
  <c r="G112" i="12"/>
  <c r="I112" i="12"/>
  <c r="G103" i="12"/>
  <c r="I103" i="12"/>
  <c r="G121" i="12"/>
  <c r="I121" i="12"/>
  <c r="G100" i="12"/>
  <c r="I100" i="12"/>
  <c r="G120" i="12"/>
  <c r="I120" i="12"/>
  <c r="G104" i="12"/>
  <c r="I104" i="12"/>
  <c r="G111" i="12"/>
  <c r="I111" i="12"/>
  <c r="G118" i="12"/>
  <c r="I118" i="12"/>
  <c r="G102" i="12"/>
  <c r="I102" i="12"/>
  <c r="G113" i="12"/>
  <c r="I113" i="12"/>
  <c r="G95" i="12"/>
  <c r="H95" i="12" s="1"/>
  <c r="I95" i="12"/>
  <c r="H7" i="12"/>
  <c r="I16" i="12"/>
  <c r="P55" i="12"/>
  <c r="P95" i="12"/>
  <c r="P52" i="12"/>
  <c r="P73" i="12"/>
  <c r="P71" i="12"/>
  <c r="P57" i="12"/>
  <c r="P54" i="12"/>
  <c r="P58" i="12"/>
  <c r="P61" i="12"/>
  <c r="P53" i="12"/>
  <c r="P62" i="12"/>
  <c r="P70" i="12"/>
  <c r="P77" i="12"/>
  <c r="P67" i="12"/>
  <c r="P68" i="12"/>
  <c r="P69" i="12"/>
  <c r="N62" i="12"/>
  <c r="N52" i="12"/>
  <c r="P66" i="12"/>
  <c r="P76" i="12"/>
  <c r="P64" i="12"/>
  <c r="P63" i="12"/>
  <c r="P59" i="12"/>
  <c r="P72" i="12"/>
  <c r="P74" i="12"/>
  <c r="P65" i="12"/>
  <c r="P60" i="12"/>
  <c r="P75" i="12"/>
  <c r="P56" i="12"/>
  <c r="N53" i="12"/>
  <c r="N68" i="12"/>
  <c r="N66" i="12"/>
  <c r="N70" i="12"/>
  <c r="N65" i="12"/>
  <c r="N76" i="12"/>
  <c r="N61" i="12"/>
  <c r="N54" i="12"/>
  <c r="N59" i="12"/>
  <c r="N63" i="12"/>
  <c r="N75" i="12"/>
  <c r="N57" i="12"/>
  <c r="N67" i="12"/>
  <c r="N74" i="12"/>
  <c r="N73" i="12"/>
  <c r="N77" i="12"/>
  <c r="N60" i="12"/>
  <c r="N69" i="12"/>
  <c r="M83" i="12"/>
  <c r="N58" i="12"/>
  <c r="N71" i="12"/>
  <c r="N55" i="12"/>
  <c r="N72" i="12"/>
  <c r="N64" i="12"/>
  <c r="N56" i="12"/>
  <c r="O7" i="12"/>
  <c r="N7" i="12"/>
  <c r="O31" i="12"/>
  <c r="O27" i="12"/>
  <c r="O23" i="12"/>
  <c r="O19" i="12"/>
  <c r="O15" i="12"/>
  <c r="O30" i="12"/>
  <c r="O26" i="12"/>
  <c r="O22" i="12"/>
  <c r="O18" i="12"/>
  <c r="O14" i="12"/>
  <c r="O10" i="12"/>
  <c r="O33" i="12"/>
  <c r="O29" i="12"/>
  <c r="O25" i="12"/>
  <c r="O21" i="12"/>
  <c r="O17" i="12"/>
  <c r="O13" i="12"/>
  <c r="O9" i="12"/>
  <c r="O32" i="12"/>
  <c r="O28" i="12"/>
  <c r="O24" i="12"/>
  <c r="O20" i="12"/>
  <c r="O16" i="12"/>
  <c r="O8" i="12"/>
  <c r="O12" i="12"/>
  <c r="O11" i="12"/>
  <c r="I20" i="12"/>
  <c r="I14" i="12"/>
  <c r="I23" i="12"/>
  <c r="I17" i="12"/>
  <c r="I10" i="12"/>
  <c r="I19" i="12"/>
  <c r="I32" i="12"/>
  <c r="I13" i="12"/>
  <c r="I8" i="12"/>
  <c r="I24" i="12"/>
  <c r="I22" i="12"/>
  <c r="I31" i="12"/>
  <c r="I25" i="12"/>
  <c r="I18" i="12"/>
  <c r="I27" i="12"/>
  <c r="I12" i="12"/>
  <c r="I28" i="12"/>
  <c r="I30" i="12"/>
  <c r="I9" i="12"/>
  <c r="I29" i="12"/>
  <c r="I26" i="12"/>
  <c r="I15" i="12"/>
  <c r="I33" i="12"/>
  <c r="I21" i="12"/>
  <c r="I11" i="12"/>
  <c r="I7" i="12"/>
  <c r="J7" i="12" s="1"/>
  <c r="G24" i="9"/>
  <c r="M17" i="9"/>
  <c r="G29" i="9"/>
  <c r="G11" i="9"/>
  <c r="I7" i="9"/>
  <c r="J9" i="9" s="1"/>
  <c r="I15" i="9"/>
  <c r="I32" i="9"/>
  <c r="I14" i="9"/>
  <c r="M22" i="9"/>
  <c r="M9" i="9"/>
  <c r="M26" i="9"/>
  <c r="I22" i="9"/>
  <c r="O19" i="9"/>
  <c r="O29" i="9"/>
  <c r="M10" i="9"/>
  <c r="M21" i="9"/>
  <c r="O7" i="9"/>
  <c r="P7" i="9" s="1"/>
  <c r="M16" i="9"/>
  <c r="M20" i="9"/>
  <c r="G9" i="9"/>
  <c r="M12" i="9"/>
  <c r="G27" i="9"/>
  <c r="M27" i="9"/>
  <c r="I13" i="9"/>
  <c r="M32" i="9"/>
  <c r="I23" i="9"/>
  <c r="I17" i="9"/>
  <c r="G19" i="9"/>
  <c r="I20" i="9"/>
  <c r="G18" i="9"/>
  <c r="M24" i="9"/>
  <c r="M11" i="9"/>
  <c r="G8" i="9"/>
  <c r="I28" i="9"/>
  <c r="G10" i="9"/>
  <c r="O8" i="9"/>
  <c r="G16" i="9"/>
  <c r="M25" i="9"/>
  <c r="G6" i="9"/>
  <c r="H6" i="9" s="1"/>
  <c r="G21" i="9"/>
  <c r="G26" i="9"/>
  <c r="M31" i="9"/>
  <c r="M28" i="9"/>
  <c r="M18" i="9"/>
  <c r="M13" i="9"/>
  <c r="I31" i="9"/>
  <c r="I12" i="9"/>
  <c r="I25" i="9"/>
  <c r="O15" i="9"/>
  <c r="M6" i="9"/>
  <c r="N6" i="9" s="1"/>
  <c r="M14" i="9"/>
  <c r="M23" i="9"/>
  <c r="I30" i="9"/>
  <c r="M30" i="9"/>
  <c r="P106" i="12" l="1"/>
  <c r="P98" i="12"/>
  <c r="P99" i="12"/>
  <c r="P121" i="12"/>
  <c r="P113" i="12"/>
  <c r="P112" i="12"/>
  <c r="P100" i="12"/>
  <c r="P114" i="12"/>
  <c r="P115" i="12"/>
  <c r="P103" i="12"/>
  <c r="P118" i="12"/>
  <c r="P104" i="12"/>
  <c r="P119" i="12"/>
  <c r="P111" i="12"/>
  <c r="P107" i="12"/>
  <c r="P120" i="12"/>
  <c r="P109" i="12"/>
  <c r="P110" i="12"/>
  <c r="P102" i="12"/>
  <c r="P101" i="12"/>
  <c r="P116" i="12"/>
  <c r="P108" i="12"/>
  <c r="P117" i="12"/>
  <c r="P105" i="12"/>
  <c r="P8" i="12"/>
  <c r="P28" i="12"/>
  <c r="P33" i="12"/>
  <c r="P19" i="12"/>
  <c r="P16" i="12"/>
  <c r="P21" i="12"/>
  <c r="P23" i="12"/>
  <c r="P11" i="12"/>
  <c r="P20" i="12"/>
  <c r="P9" i="12"/>
  <c r="P25" i="12"/>
  <c r="P14" i="12"/>
  <c r="P30" i="12"/>
  <c r="P27" i="12"/>
  <c r="P17" i="12"/>
  <c r="P22" i="12"/>
  <c r="P32" i="12"/>
  <c r="P10" i="12"/>
  <c r="P26" i="12"/>
  <c r="P12" i="12"/>
  <c r="P24" i="12"/>
  <c r="P13" i="12"/>
  <c r="P29" i="12"/>
  <c r="P18" i="12"/>
  <c r="P15" i="12"/>
  <c r="P31" i="12"/>
  <c r="V71" i="12"/>
  <c r="O87" i="12" s="1"/>
  <c r="V69" i="12"/>
  <c r="O85" i="12" s="1"/>
  <c r="V70" i="12"/>
  <c r="O86" i="12" s="1"/>
  <c r="V68" i="12"/>
  <c r="O84" i="12" s="1"/>
  <c r="U70" i="12"/>
  <c r="M86" i="12" s="1"/>
  <c r="U71" i="12"/>
  <c r="M87" i="12" s="1"/>
  <c r="U69" i="12"/>
  <c r="M85" i="12" s="1"/>
  <c r="U68" i="12"/>
  <c r="M84" i="12" s="1"/>
  <c r="I127" i="12"/>
  <c r="O127" i="12"/>
  <c r="M127" i="12"/>
  <c r="N100" i="12"/>
  <c r="N103" i="12"/>
  <c r="N106" i="12"/>
  <c r="N96" i="12"/>
  <c r="N116" i="12"/>
  <c r="N120" i="12"/>
  <c r="N113" i="12"/>
  <c r="N105" i="12"/>
  <c r="N102" i="12"/>
  <c r="N119" i="12"/>
  <c r="N98" i="12"/>
  <c r="N112" i="12"/>
  <c r="N117" i="12"/>
  <c r="N104" i="12"/>
  <c r="N110" i="12"/>
  <c r="N114" i="12"/>
  <c r="N118" i="12"/>
  <c r="N111" i="12"/>
  <c r="N99" i="12"/>
  <c r="N97" i="12"/>
  <c r="N107" i="12"/>
  <c r="N109" i="12"/>
  <c r="N101" i="12"/>
  <c r="N108" i="12"/>
  <c r="N121" i="12"/>
  <c r="N115" i="12"/>
  <c r="G127" i="12"/>
  <c r="N20" i="12"/>
  <c r="N25" i="12"/>
  <c r="N15" i="12"/>
  <c r="N11" i="12"/>
  <c r="N24" i="12"/>
  <c r="N13" i="12"/>
  <c r="N29" i="12"/>
  <c r="N22" i="12"/>
  <c r="N19" i="12"/>
  <c r="N8" i="12"/>
  <c r="N28" i="12"/>
  <c r="N17" i="12"/>
  <c r="N33" i="12"/>
  <c r="N26" i="12"/>
  <c r="N23" i="12"/>
  <c r="N18" i="12"/>
  <c r="N9" i="12"/>
  <c r="N14" i="12"/>
  <c r="N31" i="12"/>
  <c r="N16" i="12"/>
  <c r="N32" i="12"/>
  <c r="N21" i="12"/>
  <c r="N10" i="12"/>
  <c r="N30" i="12"/>
  <c r="N27" i="12"/>
  <c r="N12" i="12"/>
  <c r="O83" i="12"/>
  <c r="P7" i="12"/>
  <c r="O39" i="12"/>
  <c r="M39" i="12"/>
  <c r="I39" i="12"/>
  <c r="G39" i="12"/>
  <c r="H100" i="12"/>
  <c r="J118" i="12"/>
  <c r="J114" i="12"/>
  <c r="J100" i="12"/>
  <c r="J95" i="12"/>
  <c r="H101" i="12"/>
  <c r="H98" i="12"/>
  <c r="H114" i="12"/>
  <c r="H96" i="12"/>
  <c r="H118" i="12"/>
  <c r="J98" i="12"/>
  <c r="J106" i="12"/>
  <c r="H106" i="12"/>
  <c r="H121" i="12"/>
  <c r="H109" i="12"/>
  <c r="H115" i="12"/>
  <c r="J101" i="12"/>
  <c r="J117" i="12"/>
  <c r="J99" i="12"/>
  <c r="J115" i="12"/>
  <c r="J108" i="12"/>
  <c r="H117" i="12"/>
  <c r="H107" i="12"/>
  <c r="H108" i="12"/>
  <c r="H103" i="12"/>
  <c r="H120" i="12"/>
  <c r="J109" i="12"/>
  <c r="J107" i="12"/>
  <c r="J111" i="12"/>
  <c r="J116" i="12"/>
  <c r="H99" i="12"/>
  <c r="H102" i="12"/>
  <c r="H116" i="12"/>
  <c r="H112" i="12"/>
  <c r="H113" i="12"/>
  <c r="J103" i="12"/>
  <c r="J112" i="12"/>
  <c r="J113" i="12"/>
  <c r="H105" i="12"/>
  <c r="J110" i="12"/>
  <c r="H119" i="12"/>
  <c r="J102" i="12"/>
  <c r="H104" i="12"/>
  <c r="H97" i="12"/>
  <c r="H111" i="12"/>
  <c r="J121" i="12"/>
  <c r="J120" i="12"/>
  <c r="J96" i="12"/>
  <c r="J105" i="12"/>
  <c r="H110" i="12"/>
  <c r="J119" i="12"/>
  <c r="J104" i="12"/>
  <c r="J97" i="12"/>
  <c r="J14" i="12"/>
  <c r="J22" i="12"/>
  <c r="J8" i="12"/>
  <c r="J9" i="12"/>
  <c r="J12" i="12"/>
  <c r="J13" i="12"/>
  <c r="J10" i="12"/>
  <c r="H14" i="12"/>
  <c r="J11" i="12"/>
  <c r="H20" i="12"/>
  <c r="J31" i="12"/>
  <c r="J15" i="12"/>
  <c r="H15" i="12"/>
  <c r="H31" i="12"/>
  <c r="H30" i="12"/>
  <c r="J28" i="12"/>
  <c r="J23" i="12"/>
  <c r="H16" i="12"/>
  <c r="J29" i="12"/>
  <c r="J26" i="12"/>
  <c r="H27" i="12"/>
  <c r="H25" i="12"/>
  <c r="H24" i="12"/>
  <c r="H21" i="12"/>
  <c r="J32" i="12"/>
  <c r="J16" i="12"/>
  <c r="H28" i="12"/>
  <c r="J21" i="12"/>
  <c r="H9" i="12"/>
  <c r="H33" i="12"/>
  <c r="H32" i="12"/>
  <c r="J24" i="12"/>
  <c r="H18" i="12"/>
  <c r="J19" i="12"/>
  <c r="J17" i="12"/>
  <c r="H10" i="12"/>
  <c r="J30" i="12"/>
  <c r="J33" i="12"/>
  <c r="J18" i="12"/>
  <c r="J25" i="12"/>
  <c r="H19" i="12"/>
  <c r="H17" i="12"/>
  <c r="H12" i="12"/>
  <c r="H23" i="12"/>
  <c r="J27" i="12"/>
  <c r="H11" i="12"/>
  <c r="H13" i="12"/>
  <c r="H29" i="12"/>
  <c r="J20" i="12"/>
  <c r="H22" i="12"/>
  <c r="H26" i="12"/>
  <c r="H8" i="12"/>
  <c r="J11" i="9"/>
  <c r="J10" i="9"/>
  <c r="J8" i="9"/>
  <c r="J7" i="9"/>
  <c r="N7" i="9"/>
  <c r="N9" i="9"/>
  <c r="P8" i="9"/>
  <c r="P20" i="9"/>
  <c r="H8" i="9"/>
  <c r="P11" i="9"/>
  <c r="P10" i="9"/>
  <c r="P32" i="9"/>
  <c r="N13" i="9"/>
  <c r="P22" i="9"/>
  <c r="N14" i="9"/>
  <c r="P15" i="9"/>
  <c r="P28" i="9"/>
  <c r="N11" i="9"/>
  <c r="P26" i="9"/>
  <c r="H10" i="9"/>
  <c r="P23" i="9"/>
  <c r="P13" i="9"/>
  <c r="P17" i="9"/>
  <c r="P12" i="9"/>
  <c r="P14" i="9"/>
  <c r="O38" i="9"/>
  <c r="N12" i="9"/>
  <c r="N17" i="9"/>
  <c r="P21" i="9"/>
  <c r="P9" i="9"/>
  <c r="P19" i="9"/>
  <c r="P16" i="9"/>
  <c r="J32" i="9"/>
  <c r="N24" i="9"/>
  <c r="H13" i="9"/>
  <c r="P25" i="9"/>
  <c r="P30" i="9"/>
  <c r="P31" i="9"/>
  <c r="P29" i="9"/>
  <c r="P18" i="9"/>
  <c r="N30" i="9"/>
  <c r="J16" i="9"/>
  <c r="P24" i="9"/>
  <c r="P27" i="9"/>
  <c r="J24" i="9"/>
  <c r="H29" i="9"/>
  <c r="H14" i="9"/>
  <c r="H15" i="9"/>
  <c r="J13" i="9"/>
  <c r="N15" i="9"/>
  <c r="N16" i="9"/>
  <c r="N8" i="9"/>
  <c r="J12" i="9"/>
  <c r="H19" i="9"/>
  <c r="H11" i="9"/>
  <c r="H12" i="9"/>
  <c r="H24" i="9"/>
  <c r="N10" i="9"/>
  <c r="N31" i="9"/>
  <c r="J29" i="9"/>
  <c r="H31" i="9"/>
  <c r="J31" i="9"/>
  <c r="H20" i="9"/>
  <c r="H26" i="9"/>
  <c r="H7" i="9"/>
  <c r="H30" i="9"/>
  <c r="J30" i="9"/>
  <c r="J18" i="9"/>
  <c r="J21" i="9"/>
  <c r="J22" i="9"/>
  <c r="G38" i="9"/>
  <c r="H28" i="9"/>
  <c r="H23" i="9"/>
  <c r="H22" i="9"/>
  <c r="H21" i="9"/>
  <c r="N22" i="9"/>
  <c r="H25" i="9"/>
  <c r="H9" i="9"/>
  <c r="H17" i="9"/>
  <c r="H16" i="9"/>
  <c r="J23" i="9"/>
  <c r="H27" i="9"/>
  <c r="H18" i="9"/>
  <c r="H32" i="9"/>
  <c r="N26" i="9"/>
  <c r="N19" i="9"/>
  <c r="I38" i="9"/>
  <c r="N28" i="9"/>
  <c r="J19" i="9"/>
  <c r="J25" i="9"/>
  <c r="J17" i="9"/>
  <c r="N23" i="9"/>
  <c r="N29" i="9"/>
  <c r="N32" i="9"/>
  <c r="N27" i="9"/>
  <c r="N25" i="9"/>
  <c r="N18" i="9"/>
  <c r="J28" i="9"/>
  <c r="M38" i="9"/>
  <c r="J14" i="9"/>
  <c r="J20" i="9"/>
  <c r="J26" i="9"/>
  <c r="J27" i="9"/>
  <c r="J15" i="9"/>
  <c r="N21" i="9"/>
  <c r="N20" i="9"/>
  <c r="U103" i="12" l="1"/>
  <c r="M129" i="12" s="1"/>
  <c r="V104" i="12"/>
  <c r="O130" i="12" s="1"/>
  <c r="V103" i="12"/>
  <c r="O129" i="12" s="1"/>
  <c r="V102" i="12"/>
  <c r="O128" i="12" s="1"/>
  <c r="U102" i="12"/>
  <c r="M128" i="12" s="1"/>
  <c r="U105" i="12"/>
  <c r="M131" i="12" s="1"/>
  <c r="V105" i="12"/>
  <c r="O131" i="12" s="1"/>
  <c r="U104" i="12"/>
  <c r="M130" i="12" s="1"/>
  <c r="U55" i="12"/>
  <c r="M40" i="12" s="1"/>
  <c r="V58" i="12"/>
  <c r="O43" i="12" s="1"/>
  <c r="V56" i="12"/>
  <c r="O41" i="12" s="1"/>
  <c r="U49" i="12"/>
  <c r="U57" i="12"/>
  <c r="M42" i="12" s="1"/>
  <c r="V55" i="12"/>
  <c r="O40" i="12" s="1"/>
  <c r="U58" i="12"/>
  <c r="M43" i="12" s="1"/>
  <c r="V57" i="12"/>
  <c r="O42" i="12" s="1"/>
  <c r="U56" i="12"/>
  <c r="M41" i="12" s="1"/>
  <c r="V99" i="12"/>
  <c r="I131" i="12" s="1"/>
  <c r="V97" i="12"/>
  <c r="I129" i="12" s="1"/>
  <c r="V98" i="12"/>
  <c r="I130" i="12" s="1"/>
  <c r="V96" i="12"/>
  <c r="I128" i="12" s="1"/>
  <c r="U96" i="12"/>
  <c r="G128" i="12" s="1"/>
  <c r="U98" i="12"/>
  <c r="G130" i="12" s="1"/>
  <c r="U99" i="12"/>
  <c r="G131" i="12" s="1"/>
  <c r="U97" i="12"/>
  <c r="G129" i="12" s="1"/>
  <c r="G84" i="12"/>
  <c r="V50" i="12"/>
  <c r="V51" i="12"/>
  <c r="V52" i="12"/>
  <c r="I43" i="12" s="1"/>
  <c r="V49" i="12"/>
  <c r="U50" i="12"/>
  <c r="U51" i="12"/>
  <c r="U52" i="12"/>
  <c r="G43" i="12" s="1"/>
  <c r="U54" i="9"/>
  <c r="M39" i="9" s="1"/>
  <c r="V57" i="9"/>
  <c r="O42" i="9" s="1"/>
  <c r="U57" i="9"/>
  <c r="M42" i="9" s="1"/>
  <c r="V54" i="9"/>
  <c r="O39" i="9" s="1"/>
  <c r="U49" i="9"/>
  <c r="G40" i="9" s="1"/>
  <c r="U50" i="9"/>
  <c r="G41" i="9" s="1"/>
  <c r="U48" i="9"/>
  <c r="G39" i="9" s="1"/>
  <c r="V56" i="9"/>
  <c r="O41" i="9" s="1"/>
  <c r="V55" i="9"/>
  <c r="O40" i="9" s="1"/>
  <c r="U51" i="9"/>
  <c r="G42" i="9" s="1"/>
  <c r="V50" i="9"/>
  <c r="I41" i="9" s="1"/>
  <c r="U55" i="9"/>
  <c r="M40" i="9" s="1"/>
  <c r="V48" i="9"/>
  <c r="I39" i="9" s="1"/>
  <c r="V51" i="9"/>
  <c r="I42" i="9" s="1"/>
  <c r="U56" i="9"/>
  <c r="M41" i="9" s="1"/>
  <c r="V49" i="9"/>
  <c r="I40" i="9" s="1"/>
  <c r="I42" i="12" l="1"/>
  <c r="I40" i="12"/>
  <c r="G42" i="12"/>
  <c r="G41" i="12"/>
  <c r="I41" i="12"/>
  <c r="G40" i="12"/>
</calcChain>
</file>

<file path=xl/sharedStrings.xml><?xml version="1.0" encoding="utf-8"?>
<sst xmlns="http://schemas.openxmlformats.org/spreadsheetml/2006/main" count="2074" uniqueCount="113">
  <si>
    <t>Econ</t>
  </si>
  <si>
    <t>Rev</t>
  </si>
  <si>
    <t>Cap</t>
  </si>
  <si>
    <t>A</t>
  </si>
  <si>
    <t>B</t>
  </si>
  <si>
    <t>C</t>
  </si>
  <si>
    <t>D</t>
  </si>
  <si>
    <t>E</t>
  </si>
  <si>
    <t>F</t>
  </si>
  <si>
    <t>G</t>
  </si>
  <si>
    <t>H</t>
  </si>
  <si>
    <t>J</t>
  </si>
  <si>
    <t>L</t>
  </si>
  <si>
    <t>M</t>
  </si>
  <si>
    <t>N</t>
  </si>
  <si>
    <t>O</t>
  </si>
  <si>
    <t>R</t>
  </si>
  <si>
    <t>All Gas</t>
  </si>
  <si>
    <t>REF</t>
  </si>
  <si>
    <t>HIGH</t>
  </si>
  <si>
    <t>LOW</t>
  </si>
  <si>
    <t>K22 Gas</t>
  </si>
  <si>
    <t>Gas C26</t>
  </si>
  <si>
    <t>K19 Gas 250 MW</t>
  </si>
  <si>
    <t>K19 C25 250 MW</t>
  </si>
  <si>
    <t>K19 Sales C25 750MW</t>
  </si>
  <si>
    <t>K19 Imp C31 750 MW</t>
  </si>
  <si>
    <t>K19 Imp Gas 750 MW</t>
  </si>
  <si>
    <t>Low</t>
  </si>
  <si>
    <t>Energy Prices</t>
  </si>
  <si>
    <t>Discount Rates</t>
  </si>
  <si>
    <t>Capital Costs</t>
  </si>
  <si>
    <t>Scenario Probabilities</t>
  </si>
  <si>
    <t>Low (30%)</t>
  </si>
  <si>
    <t>Low (15%)</t>
  </si>
  <si>
    <t>High (30%)</t>
  </si>
  <si>
    <t>LLH</t>
  </si>
  <si>
    <t>Ref (50%)</t>
  </si>
  <si>
    <t>LLR</t>
  </si>
  <si>
    <t>Low (20%)</t>
  </si>
  <si>
    <t>LLL</t>
  </si>
  <si>
    <t>LRH</t>
  </si>
  <si>
    <t>LRR</t>
  </si>
  <si>
    <t>LRL</t>
  </si>
  <si>
    <t>LLRL</t>
  </si>
  <si>
    <t>High (35%)</t>
  </si>
  <si>
    <t>LHH</t>
  </si>
  <si>
    <t>LHR</t>
  </si>
  <si>
    <t>LHL</t>
  </si>
  <si>
    <t>Ref (55%)</t>
  </si>
  <si>
    <t>RLH</t>
  </si>
  <si>
    <t>RLR</t>
  </si>
  <si>
    <t>RLL</t>
  </si>
  <si>
    <t>RRH</t>
  </si>
  <si>
    <t>RRR</t>
  </si>
  <si>
    <t>RRL</t>
  </si>
  <si>
    <t>RHH</t>
  </si>
  <si>
    <t>RHR</t>
  </si>
  <si>
    <t>RHL</t>
  </si>
  <si>
    <t>High (15%)</t>
  </si>
  <si>
    <t>HLH</t>
  </si>
  <si>
    <t>HLR</t>
  </si>
  <si>
    <t>HLL</t>
  </si>
  <si>
    <t>HRH</t>
  </si>
  <si>
    <t>HRR</t>
  </si>
  <si>
    <t>HRL</t>
  </si>
  <si>
    <t>HHH</t>
  </si>
  <si>
    <t>HHR</t>
  </si>
  <si>
    <t>HHL</t>
  </si>
  <si>
    <t>Time Frame</t>
  </si>
  <si>
    <t>Probability 1</t>
  </si>
  <si>
    <t>Choice of the Base Case</t>
  </si>
  <si>
    <t>Energy</t>
  </si>
  <si>
    <t>Discount</t>
  </si>
  <si>
    <t>Capital</t>
  </si>
  <si>
    <t>Change Case</t>
  </si>
  <si>
    <t>Discount Rate</t>
  </si>
  <si>
    <t>Check</t>
  </si>
  <si>
    <t>Probability 2</t>
  </si>
  <si>
    <t>20 Years</t>
  </si>
  <si>
    <t>35 years</t>
  </si>
  <si>
    <t>50 Years</t>
  </si>
  <si>
    <t>Plan 1</t>
  </si>
  <si>
    <t>Plan 2</t>
  </si>
  <si>
    <t>Data</t>
  </si>
  <si>
    <t>PDF1</t>
  </si>
  <si>
    <t>CDF1</t>
  </si>
  <si>
    <t>PDF2</t>
  </si>
  <si>
    <t>CDF2</t>
  </si>
  <si>
    <t>Expected Value</t>
  </si>
  <si>
    <t>10th Percentile -"Risk"</t>
  </si>
  <si>
    <t>25th Percentile</t>
  </si>
  <si>
    <t>75th Percentile</t>
  </si>
  <si>
    <t>90th Percentile - "Reward"</t>
  </si>
  <si>
    <t>$2014 NPV</t>
  </si>
  <si>
    <t xml:space="preserve">  </t>
  </si>
  <si>
    <t>35 Years</t>
  </si>
  <si>
    <t>Discount Rate LOW</t>
  </si>
  <si>
    <t>Discount Rate HIGH</t>
  </si>
  <si>
    <t>Total Manitoba Domestic Energy Sales @ meter</t>
  </si>
  <si>
    <t>$/MWh</t>
  </si>
  <si>
    <t>High</t>
  </si>
  <si>
    <t xml:space="preserve">High </t>
  </si>
  <si>
    <t>Ref</t>
  </si>
  <si>
    <t xml:space="preserve">All Gas </t>
  </si>
  <si>
    <t xml:space="preserve">K22Gas </t>
  </si>
  <si>
    <t xml:space="preserve">K19 Gas 250 MW </t>
  </si>
  <si>
    <t xml:space="preserve">K19 C25250 MW </t>
  </si>
  <si>
    <t xml:space="preserve">K19 Sales C25750 MW </t>
  </si>
  <si>
    <t xml:space="preserve">K19 Imp C31750 MW </t>
  </si>
  <si>
    <t xml:space="preserve">K19 Imp Gas 750 MW </t>
  </si>
  <si>
    <t xml:space="preserve">Low </t>
  </si>
  <si>
    <t>10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</si>
</sst>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0.0"/>
  </numFmts>
  <fonts count="22">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sz val="9"/>
      <color theme="1"/>
      <name val="terminal"/>
      <family val="2"/>
    </font>
    <font>
      <sz val="11"/>
      <color theme="0"/>
      <name val="Calibri"/>
      <family val="2"/>
      <scheme val="minor"/>
    </font>
    <font>
      <sz val="10"/>
      <color theme="1"/>
      <name val="Arial"/>
      <family val="2"/>
    </font>
    <font>
      <sz val="9"/>
      <name val="Courier New"/>
      <family val="3"/>
    </font>
    <font>
      <sz val="9"/>
      <name val="Arial"/>
      <family val="2"/>
    </font>
    <font>
      <b/>
      <sz val="9"/>
      <name val="Courier New"/>
      <family val="3"/>
    </font>
    <font>
      <b/>
      <sz val="8"/>
      <name val="Courier New"/>
      <family val="3"/>
    </font>
    <font>
      <sz val="11"/>
      <name val="Courier New"/>
      <family val="3"/>
    </font>
    <font>
      <sz val="9"/>
      <color theme="3"/>
      <name val="terminal"/>
      <family val="2"/>
    </font>
    <font>
      <sz val="9"/>
      <color theme="5"/>
      <name val="terminal"/>
      <family val="2"/>
    </font>
    <font>
      <sz val="9"/>
      <color theme="3"/>
      <name val="Courier New"/>
      <family val="3"/>
    </font>
    <font>
      <sz val="9"/>
      <color theme="5"/>
      <name val="Courier New"/>
      <family val="3"/>
    </font>
    <font>
      <b/>
      <sz val="12"/>
      <color theme="1"/>
      <name val="Arial"/>
      <family val="2"/>
    </font>
    <font>
      <b/>
      <sz val="10"/>
      <color theme="1"/>
      <name val="Arial"/>
      <family val="2"/>
    </font>
    <font>
      <b/>
      <sz val="10"/>
      <color rgb="FF3F3F3F"/>
      <name val="Arial"/>
      <family val="2"/>
    </font>
    <font>
      <sz val="10"/>
      <color rgb="FF3F3F76"/>
      <name val="Arial"/>
      <family val="2"/>
    </font>
    <font>
      <b/>
      <sz val="11"/>
      <name val="Courier New"/>
      <family val="3"/>
    </font>
    <font>
      <sz val="12"/>
      <name val="Courier New"/>
      <family val="3"/>
    </font>
  </fonts>
  <fills count="1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99"/>
      </patternFill>
    </fill>
    <fill>
      <patternFill patternType="solid">
        <fgColor rgb="FFF2F2F2"/>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auto="1"/>
      </left>
      <right style="medium">
        <color auto="1"/>
      </right>
      <top style="thick">
        <color auto="1"/>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ck">
        <color auto="1"/>
      </left>
      <right style="medium">
        <color auto="1"/>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auto="1"/>
      </right>
      <top style="thin">
        <color auto="1"/>
      </top>
      <bottom/>
      <diagonal/>
    </border>
    <border>
      <left style="medium">
        <color auto="1"/>
      </left>
      <right style="medium">
        <color indexed="64"/>
      </right>
      <top/>
      <bottom style="thick">
        <color auto="1"/>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rgb="FF7030A0"/>
      </top>
      <bottom style="medium">
        <color rgb="FF7030A0"/>
      </bottom>
      <diagonal/>
    </border>
    <border>
      <left style="medium">
        <color indexed="64"/>
      </left>
      <right style="medium">
        <color indexed="64"/>
      </right>
      <top style="medium">
        <color rgb="FF7030A0"/>
      </top>
      <bottom style="medium">
        <color rgb="FF7030A0"/>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ck">
        <color auto="1"/>
      </top>
      <bottom/>
      <diagonal/>
    </border>
    <border>
      <left style="thin">
        <color indexed="64"/>
      </left>
      <right style="thin">
        <color indexed="64"/>
      </right>
      <top/>
      <bottom/>
      <diagonal/>
    </border>
    <border>
      <left/>
      <right/>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auto="1"/>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ck">
        <color auto="1"/>
      </left>
      <right style="medium">
        <color auto="1"/>
      </right>
      <top/>
      <bottom/>
      <diagonal/>
    </border>
    <border>
      <left style="thin">
        <color indexed="64"/>
      </left>
      <right/>
      <top style="thin">
        <color indexed="64"/>
      </top>
      <bottom/>
      <diagonal/>
    </border>
    <border>
      <left/>
      <right style="thin">
        <color indexed="64"/>
      </right>
      <top style="thin">
        <color indexed="64"/>
      </top>
      <bottom/>
      <diagonal/>
    </border>
  </borders>
  <cellStyleXfs count="14">
    <xf numFmtId="0" fontId="0" fillId="0" borderId="0"/>
    <xf numFmtId="9" fontId="3"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0" fontId="6" fillId="0" borderId="0"/>
    <xf numFmtId="0" fontId="18" fillId="6" borderId="5" applyNumberFormat="0" applyAlignment="0" applyProtection="0"/>
    <xf numFmtId="0" fontId="19" fillId="5" borderId="4" applyNumberFormat="0" applyAlignment="0" applyProtection="0"/>
    <xf numFmtId="43" fontId="6" fillId="0" borderId="0" applyFont="0" applyFill="0" applyBorder="0" applyAlignment="0" applyProtection="0"/>
    <xf numFmtId="0" fontId="7" fillId="0" borderId="0"/>
    <xf numFmtId="0" fontId="7" fillId="0" borderId="0"/>
  </cellStyleXfs>
  <cellXfs count="185">
    <xf numFmtId="0" fontId="0" fillId="0" borderId="0" xfId="0"/>
    <xf numFmtId="10" fontId="0" fillId="0" borderId="0" xfId="1" applyNumberFormat="1" applyFont="1"/>
    <xf numFmtId="0" fontId="4" fillId="0" borderId="0" xfId="2"/>
    <xf numFmtId="0" fontId="4" fillId="0" borderId="0" xfId="2" applyAlignment="1">
      <alignment horizontal="center"/>
    </xf>
    <xf numFmtId="0" fontId="7" fillId="0" borderId="0" xfId="2" applyFont="1"/>
    <xf numFmtId="0" fontId="7" fillId="7" borderId="6" xfId="2" applyFont="1" applyFill="1" applyBorder="1" applyAlignment="1">
      <alignment horizontal="center" vertical="center"/>
    </xf>
    <xf numFmtId="0" fontId="7" fillId="7" borderId="7" xfId="2" applyFont="1" applyFill="1" applyBorder="1" applyAlignment="1">
      <alignment horizontal="center" vertical="center"/>
    </xf>
    <xf numFmtId="0" fontId="8" fillId="0" borderId="0" xfId="5" applyFont="1"/>
    <xf numFmtId="0" fontId="9" fillId="8" borderId="10" xfId="2" applyFont="1" applyFill="1" applyBorder="1" applyAlignment="1">
      <alignment vertical="center" wrapText="1"/>
    </xf>
    <xf numFmtId="0" fontId="9" fillId="8" borderId="11" xfId="2" applyFont="1" applyFill="1" applyBorder="1" applyAlignment="1">
      <alignment vertical="center" wrapText="1"/>
    </xf>
    <xf numFmtId="0" fontId="9" fillId="8" borderId="14" xfId="2" applyFont="1" applyFill="1" applyBorder="1" applyAlignment="1">
      <alignment vertical="center" wrapText="1"/>
    </xf>
    <xf numFmtId="0" fontId="9" fillId="8" borderId="15" xfId="2" applyFont="1" applyFill="1" applyBorder="1" applyAlignment="1">
      <alignment vertical="center" wrapText="1"/>
    </xf>
    <xf numFmtId="1" fontId="11" fillId="0" borderId="18" xfId="2" applyNumberFormat="1" applyFont="1" applyBorder="1" applyAlignment="1">
      <alignment horizontal="center"/>
    </xf>
    <xf numFmtId="1" fontId="4" fillId="0" borderId="0" xfId="2" applyNumberFormat="1" applyAlignment="1">
      <alignment horizontal="center"/>
    </xf>
    <xf numFmtId="10" fontId="0" fillId="10" borderId="19" xfId="7" applyNumberFormat="1" applyFont="1" applyFill="1" applyBorder="1"/>
    <xf numFmtId="10" fontId="0" fillId="10" borderId="16" xfId="7" applyNumberFormat="1" applyFont="1" applyFill="1" applyBorder="1" applyAlignment="1">
      <alignment vertical="center"/>
    </xf>
    <xf numFmtId="0" fontId="4" fillId="9" borderId="21" xfId="2" applyFill="1" applyBorder="1"/>
    <xf numFmtId="10" fontId="0" fillId="10" borderId="22" xfId="7" applyNumberFormat="1" applyFont="1" applyFill="1" applyBorder="1"/>
    <xf numFmtId="10" fontId="0" fillId="10" borderId="20" xfId="7" applyNumberFormat="1" applyFont="1" applyFill="1" applyBorder="1" applyAlignment="1">
      <alignment vertical="center"/>
    </xf>
    <xf numFmtId="10" fontId="0" fillId="10" borderId="24" xfId="7" applyNumberFormat="1" applyFont="1" applyFill="1" applyBorder="1" applyAlignment="1">
      <alignment vertical="center"/>
    </xf>
    <xf numFmtId="10" fontId="0" fillId="10" borderId="25" xfId="7" applyNumberFormat="1" applyFont="1" applyFill="1" applyBorder="1"/>
    <xf numFmtId="0" fontId="4" fillId="11" borderId="30" xfId="2" applyFill="1" applyBorder="1"/>
    <xf numFmtId="10" fontId="0" fillId="10" borderId="31" xfId="7" applyNumberFormat="1" applyFont="1" applyFill="1" applyBorder="1"/>
    <xf numFmtId="0" fontId="7" fillId="9" borderId="32" xfId="2" applyFont="1" applyFill="1" applyBorder="1"/>
    <xf numFmtId="10" fontId="0" fillId="10" borderId="23" xfId="7" applyNumberFormat="1" applyFont="1" applyFill="1" applyBorder="1"/>
    <xf numFmtId="10" fontId="0" fillId="10" borderId="33" xfId="7" applyNumberFormat="1" applyFont="1" applyFill="1" applyBorder="1"/>
    <xf numFmtId="10" fontId="0" fillId="10" borderId="23" xfId="7" applyNumberFormat="1" applyFont="1" applyFill="1" applyBorder="1" applyAlignment="1">
      <alignment vertical="center"/>
    </xf>
    <xf numFmtId="8" fontId="0" fillId="0" borderId="0" xfId="0" applyNumberFormat="1"/>
    <xf numFmtId="0" fontId="0" fillId="0" borderId="0" xfId="0" quotePrefix="1"/>
    <xf numFmtId="0" fontId="4" fillId="4" borderId="16" xfId="2" applyFill="1" applyBorder="1" applyAlignment="1">
      <alignment vertical="center" wrapText="1"/>
    </xf>
    <xf numFmtId="0" fontId="4" fillId="3" borderId="25" xfId="2" applyFill="1" applyBorder="1" applyAlignment="1">
      <alignment vertical="center" wrapText="1"/>
    </xf>
    <xf numFmtId="0" fontId="12" fillId="4" borderId="16" xfId="2" applyFont="1" applyFill="1" applyBorder="1" applyAlignment="1">
      <alignment vertical="center" wrapText="1"/>
    </xf>
    <xf numFmtId="0" fontId="13" fillId="4" borderId="16" xfId="2" applyFont="1" applyFill="1" applyBorder="1" applyAlignment="1">
      <alignment vertical="center" wrapText="1"/>
    </xf>
    <xf numFmtId="0" fontId="14" fillId="3" borderId="16" xfId="2" applyFont="1" applyFill="1" applyBorder="1" applyAlignment="1">
      <alignment vertical="center" wrapText="1"/>
    </xf>
    <xf numFmtId="0" fontId="14" fillId="3" borderId="34" xfId="2" applyFont="1" applyFill="1" applyBorder="1" applyAlignment="1">
      <alignment vertical="center" wrapText="1"/>
    </xf>
    <xf numFmtId="0" fontId="14" fillId="9" borderId="21" xfId="2" applyFont="1" applyFill="1" applyBorder="1"/>
    <xf numFmtId="0" fontId="15" fillId="3" borderId="25" xfId="2" applyFont="1" applyFill="1" applyBorder="1" applyAlignment="1">
      <alignment vertical="center" wrapText="1"/>
    </xf>
    <xf numFmtId="0" fontId="15" fillId="9" borderId="17" xfId="2" applyFont="1" applyFill="1" applyBorder="1"/>
    <xf numFmtId="0" fontId="15" fillId="9" borderId="28" xfId="2" applyFont="1" applyFill="1" applyBorder="1"/>
    <xf numFmtId="0" fontId="16" fillId="0" borderId="0" xfId="8" applyFont="1"/>
    <xf numFmtId="0" fontId="16" fillId="2" borderId="0" xfId="8" applyFont="1" applyFill="1" applyAlignment="1">
      <alignment horizontal="center"/>
    </xf>
    <xf numFmtId="0" fontId="6" fillId="0" borderId="0" xfId="8"/>
    <xf numFmtId="0" fontId="6" fillId="0" borderId="0" xfId="8" applyAlignment="1">
      <alignment horizontal="center"/>
    </xf>
    <xf numFmtId="9" fontId="18" fillId="8" borderId="5" xfId="9" applyNumberFormat="1" applyFill="1"/>
    <xf numFmtId="10" fontId="16" fillId="3" borderId="0" xfId="1" applyNumberFormat="1" applyFont="1" applyFill="1" applyAlignment="1">
      <alignment horizontal="center"/>
    </xf>
    <xf numFmtId="1" fontId="6" fillId="0" borderId="35" xfId="8" applyNumberFormat="1" applyBorder="1" applyAlignment="1">
      <alignment horizontal="center" vertical="center"/>
    </xf>
    <xf numFmtId="0" fontId="5" fillId="0" borderId="0" xfId="0" applyFont="1"/>
    <xf numFmtId="0" fontId="6" fillId="0" borderId="0" xfId="8" applyBorder="1" applyAlignment="1">
      <alignment horizontal="center"/>
    </xf>
    <xf numFmtId="0" fontId="19" fillId="5" borderId="4" xfId="10" applyAlignment="1" applyProtection="1">
      <alignment horizontal="center"/>
      <protection locked="0"/>
    </xf>
    <xf numFmtId="0" fontId="6" fillId="0" borderId="1" xfId="8" applyBorder="1" applyAlignment="1">
      <alignment horizontal="center" vertical="center"/>
    </xf>
    <xf numFmtId="0" fontId="6" fillId="0" borderId="37" xfId="8" applyBorder="1" applyAlignment="1">
      <alignment horizontal="center" vertical="center"/>
    </xf>
    <xf numFmtId="0" fontId="6" fillId="0" borderId="38" xfId="8" applyBorder="1" applyAlignment="1">
      <alignment horizontal="center" vertical="center"/>
    </xf>
    <xf numFmtId="0" fontId="6" fillId="0" borderId="0" xfId="8" applyBorder="1" applyAlignment="1">
      <alignment horizontal="center" vertical="center"/>
    </xf>
    <xf numFmtId="10" fontId="0" fillId="0" borderId="39" xfId="7" applyNumberFormat="1" applyFont="1" applyBorder="1" applyAlignment="1">
      <alignment horizontal="center" vertical="center"/>
    </xf>
    <xf numFmtId="9" fontId="0" fillId="0" borderId="40" xfId="7" applyNumberFormat="1" applyFont="1" applyBorder="1" applyAlignment="1">
      <alignment horizontal="center" vertical="center"/>
    </xf>
    <xf numFmtId="9" fontId="0" fillId="0" borderId="40" xfId="7" applyFont="1" applyBorder="1" applyAlignment="1">
      <alignment horizontal="center" vertical="center"/>
    </xf>
    <xf numFmtId="9" fontId="0" fillId="0" borderId="0" xfId="7" applyFont="1" applyBorder="1" applyAlignment="1">
      <alignment horizontal="center" vertical="center"/>
    </xf>
    <xf numFmtId="10" fontId="0" fillId="0" borderId="0" xfId="7" applyNumberFormat="1" applyFont="1"/>
    <xf numFmtId="0" fontId="6" fillId="0" borderId="39" xfId="8" applyBorder="1"/>
    <xf numFmtId="0" fontId="6" fillId="0" borderId="40" xfId="8" applyBorder="1"/>
    <xf numFmtId="0" fontId="6" fillId="0" borderId="35" xfId="8" applyBorder="1"/>
    <xf numFmtId="0" fontId="6" fillId="0" borderId="0" xfId="8" applyBorder="1"/>
    <xf numFmtId="0" fontId="6" fillId="0" borderId="2" xfId="8" applyBorder="1" applyAlignment="1">
      <alignment horizontal="right"/>
    </xf>
    <xf numFmtId="1" fontId="6" fillId="0" borderId="0" xfId="8" applyNumberFormat="1"/>
    <xf numFmtId="1" fontId="6" fillId="0" borderId="0" xfId="8" applyNumberFormat="1" applyBorder="1" applyAlignment="1">
      <alignment horizontal="center"/>
    </xf>
    <xf numFmtId="0" fontId="6" fillId="4" borderId="0" xfId="8" applyFill="1" applyBorder="1" applyAlignment="1">
      <alignment horizontal="center"/>
    </xf>
    <xf numFmtId="9" fontId="6" fillId="0" borderId="0" xfId="8" applyNumberFormat="1"/>
    <xf numFmtId="0" fontId="7" fillId="0" borderId="0" xfId="8" applyFont="1"/>
    <xf numFmtId="0" fontId="7" fillId="7" borderId="6" xfId="8" applyFont="1" applyFill="1" applyBorder="1" applyAlignment="1">
      <alignment horizontal="center" vertical="center"/>
    </xf>
    <xf numFmtId="0" fontId="7" fillId="7" borderId="7" xfId="8" applyFont="1" applyFill="1" applyBorder="1" applyAlignment="1">
      <alignment horizontal="center" vertical="center"/>
    </xf>
    <xf numFmtId="0" fontId="9" fillId="8" borderId="10" xfId="8" applyFont="1" applyFill="1" applyBorder="1" applyAlignment="1">
      <alignment vertical="center" wrapText="1"/>
    </xf>
    <xf numFmtId="0" fontId="9" fillId="8" borderId="11" xfId="8" applyFont="1" applyFill="1" applyBorder="1" applyAlignment="1">
      <alignment vertical="center" wrapText="1"/>
    </xf>
    <xf numFmtId="0" fontId="9" fillId="8" borderId="14" xfId="8" applyFont="1" applyFill="1" applyBorder="1" applyAlignment="1">
      <alignment vertical="center" wrapText="1"/>
    </xf>
    <xf numFmtId="0" fontId="9" fillId="8" borderId="15" xfId="8" applyFont="1" applyFill="1" applyBorder="1" applyAlignment="1">
      <alignment vertical="center" wrapText="1"/>
    </xf>
    <xf numFmtId="0" fontId="7" fillId="9" borderId="17" xfId="8" applyFont="1" applyFill="1" applyBorder="1"/>
    <xf numFmtId="1" fontId="11" fillId="0" borderId="18" xfId="8" applyNumberFormat="1" applyFont="1" applyBorder="1" applyAlignment="1">
      <alignment horizontal="center"/>
    </xf>
    <xf numFmtId="1" fontId="6" fillId="0" borderId="0" xfId="8" applyNumberFormat="1" applyAlignment="1">
      <alignment horizontal="center"/>
    </xf>
    <xf numFmtId="0" fontId="6" fillId="9" borderId="21" xfId="8" applyFill="1" applyBorder="1"/>
    <xf numFmtId="0" fontId="7" fillId="9" borderId="21" xfId="8" applyFont="1" applyFill="1" applyBorder="1"/>
    <xf numFmtId="0" fontId="7" fillId="9" borderId="27" xfId="8" applyFont="1" applyFill="1" applyBorder="1"/>
    <xf numFmtId="0" fontId="7" fillId="9" borderId="28" xfId="8" applyFont="1" applyFill="1" applyBorder="1"/>
    <xf numFmtId="0" fontId="6" fillId="11" borderId="30" xfId="8" applyFill="1" applyBorder="1"/>
    <xf numFmtId="0" fontId="7" fillId="9" borderId="32" xfId="8" applyFont="1" applyFill="1" applyBorder="1"/>
    <xf numFmtId="1" fontId="21" fillId="0" borderId="55" xfId="8" applyNumberFormat="1" applyFont="1" applyBorder="1" applyAlignment="1">
      <alignment horizontal="center"/>
    </xf>
    <xf numFmtId="1" fontId="21" fillId="0" borderId="18" xfId="8" applyNumberFormat="1" applyFont="1" applyBorder="1" applyAlignment="1">
      <alignment horizontal="center"/>
    </xf>
    <xf numFmtId="1" fontId="21" fillId="0" borderId="44" xfId="8" applyNumberFormat="1" applyFont="1" applyBorder="1" applyAlignment="1">
      <alignment horizontal="center"/>
    </xf>
    <xf numFmtId="1" fontId="21" fillId="0" borderId="38" xfId="8" applyNumberFormat="1" applyFont="1" applyBorder="1" applyAlignment="1">
      <alignment horizontal="center"/>
    </xf>
    <xf numFmtId="1" fontId="21" fillId="0" borderId="1" xfId="8" applyNumberFormat="1" applyFont="1" applyBorder="1" applyAlignment="1">
      <alignment horizontal="center"/>
    </xf>
    <xf numFmtId="1" fontId="21" fillId="0" borderId="46" xfId="8" applyNumberFormat="1" applyFont="1" applyBorder="1" applyAlignment="1">
      <alignment horizontal="center"/>
    </xf>
    <xf numFmtId="0" fontId="7" fillId="9" borderId="17" xfId="0" applyFont="1" applyFill="1" applyBorder="1"/>
    <xf numFmtId="0" fontId="0" fillId="9" borderId="21" xfId="0" applyFill="1" applyBorder="1"/>
    <xf numFmtId="0" fontId="7" fillId="9" borderId="21" xfId="0" applyFont="1" applyFill="1" applyBorder="1"/>
    <xf numFmtId="0" fontId="7" fillId="9" borderId="27" xfId="0" applyFont="1" applyFill="1" applyBorder="1"/>
    <xf numFmtId="0" fontId="7" fillId="9" borderId="28" xfId="0" applyFont="1" applyFill="1" applyBorder="1"/>
    <xf numFmtId="0" fontId="0" fillId="11" borderId="30" xfId="0" applyFill="1" applyBorder="1"/>
    <xf numFmtId="0" fontId="7" fillId="9" borderId="32" xfId="0" applyFont="1" applyFill="1" applyBorder="1"/>
    <xf numFmtId="2" fontId="11" fillId="0" borderId="0" xfId="0" applyNumberFormat="1" applyFont="1" applyBorder="1" applyAlignment="1">
      <alignment horizontal="center"/>
    </xf>
    <xf numFmtId="1" fontId="7" fillId="0" borderId="18" xfId="0" applyNumberFormat="1" applyFont="1" applyBorder="1" applyAlignment="1">
      <alignment horizontal="center"/>
    </xf>
    <xf numFmtId="10" fontId="0" fillId="0" borderId="50" xfId="1" applyNumberFormat="1" applyFont="1" applyBorder="1"/>
    <xf numFmtId="0" fontId="9" fillId="2" borderId="0" xfId="0" applyFont="1" applyFill="1" applyBorder="1" applyAlignment="1">
      <alignment horizontal="center" vertical="center"/>
    </xf>
    <xf numFmtId="164" fontId="1" fillId="0" borderId="1" xfId="0" applyNumberFormat="1" applyFont="1" applyBorder="1" applyAlignment="1">
      <alignment horizontal="center"/>
    </xf>
    <xf numFmtId="0" fontId="0" fillId="0" borderId="6" xfId="0" applyBorder="1"/>
    <xf numFmtId="0" fontId="9" fillId="4" borderId="8" xfId="0" applyFont="1" applyFill="1" applyBorder="1" applyAlignment="1">
      <alignment vertical="center" wrapText="1"/>
    </xf>
    <xf numFmtId="0" fontId="9" fillId="4" borderId="12" xfId="0" applyFont="1" applyFill="1" applyBorder="1" applyAlignment="1">
      <alignment vertical="center" wrapText="1"/>
    </xf>
    <xf numFmtId="0" fontId="6" fillId="0" borderId="0" xfId="8" applyFill="1"/>
    <xf numFmtId="0" fontId="6" fillId="0" borderId="0" xfId="8" applyAlignment="1">
      <alignment horizontal="center"/>
    </xf>
    <xf numFmtId="0" fontId="6" fillId="0" borderId="0" xfId="8" applyAlignment="1">
      <alignment horizontal="center"/>
    </xf>
    <xf numFmtId="1" fontId="4" fillId="0" borderId="0" xfId="2" applyNumberFormat="1" applyFill="1" applyBorder="1" applyAlignment="1">
      <alignment horizontal="center"/>
    </xf>
    <xf numFmtId="1" fontId="11" fillId="0" borderId="18" xfId="2" applyNumberFormat="1" applyFont="1" applyBorder="1" applyAlignment="1">
      <alignment horizontal="left"/>
    </xf>
    <xf numFmtId="0" fontId="17" fillId="0" borderId="0" xfId="8" applyFont="1" applyAlignment="1">
      <alignment horizontal="center"/>
    </xf>
    <xf numFmtId="0" fontId="7" fillId="9" borderId="45" xfId="8" applyFont="1" applyFill="1" applyBorder="1" applyAlignment="1">
      <alignment horizontal="center"/>
    </xf>
    <xf numFmtId="0" fontId="7" fillId="9" borderId="1" xfId="8" applyFont="1" applyFill="1" applyBorder="1" applyAlignment="1">
      <alignment horizontal="center"/>
    </xf>
    <xf numFmtId="0" fontId="7" fillId="9" borderId="46" xfId="8" applyFont="1" applyFill="1" applyBorder="1" applyAlignment="1">
      <alignment horizontal="center"/>
    </xf>
    <xf numFmtId="0" fontId="10" fillId="4" borderId="52" xfId="8" applyFont="1" applyFill="1" applyBorder="1" applyAlignment="1">
      <alignment horizontal="center" vertical="center" wrapText="1"/>
    </xf>
    <xf numFmtId="0" fontId="10" fillId="4" borderId="54" xfId="8" applyFont="1" applyFill="1" applyBorder="1" applyAlignment="1">
      <alignment horizontal="center" vertical="center" wrapText="1"/>
    </xf>
    <xf numFmtId="0" fontId="7" fillId="9" borderId="43" xfId="8" applyFont="1" applyFill="1" applyBorder="1" applyAlignment="1">
      <alignment horizontal="center"/>
    </xf>
    <xf numFmtId="0" fontId="7" fillId="9" borderId="18" xfId="8" applyFont="1" applyFill="1" applyBorder="1" applyAlignment="1">
      <alignment horizontal="center"/>
    </xf>
    <xf numFmtId="0" fontId="7" fillId="9" borderId="44" xfId="8" applyFont="1" applyFill="1" applyBorder="1" applyAlignment="1">
      <alignment horizontal="center"/>
    </xf>
    <xf numFmtId="0" fontId="6" fillId="4" borderId="16" xfId="8" applyFill="1" applyBorder="1" applyAlignment="1">
      <alignment horizontal="center" vertical="center" wrapText="1"/>
    </xf>
    <xf numFmtId="0" fontId="6" fillId="4" borderId="20" xfId="8" applyFill="1" applyBorder="1" applyAlignment="1">
      <alignment horizontal="center" vertical="center" wrapText="1"/>
    </xf>
    <xf numFmtId="0" fontId="6" fillId="4" borderId="24" xfId="8" applyFill="1" applyBorder="1" applyAlignment="1">
      <alignment horizontal="center" vertical="center" wrapText="1"/>
    </xf>
    <xf numFmtId="0" fontId="7" fillId="3" borderId="16" xfId="8" applyFont="1" applyFill="1" applyBorder="1" applyAlignment="1">
      <alignment horizontal="center" vertical="center" wrapText="1"/>
    </xf>
    <xf numFmtId="0" fontId="6" fillId="3" borderId="20" xfId="8" applyFill="1" applyBorder="1" applyAlignment="1">
      <alignment horizontal="center" vertical="center" wrapText="1"/>
    </xf>
    <xf numFmtId="0" fontId="6" fillId="3" borderId="23" xfId="8" applyFill="1" applyBorder="1" applyAlignment="1">
      <alignment horizontal="center" vertical="center" wrapText="1"/>
    </xf>
    <xf numFmtId="0" fontId="6" fillId="3" borderId="25" xfId="8" applyFill="1" applyBorder="1" applyAlignment="1">
      <alignment horizontal="center" vertical="center" wrapText="1"/>
    </xf>
    <xf numFmtId="0" fontId="7" fillId="3" borderId="25" xfId="8" applyFont="1" applyFill="1" applyBorder="1" applyAlignment="1">
      <alignment horizontal="center" vertical="center" wrapText="1"/>
    </xf>
    <xf numFmtId="0" fontId="6" fillId="3" borderId="26" xfId="8" applyFill="1" applyBorder="1" applyAlignment="1">
      <alignment horizontal="center" vertical="center" wrapText="1"/>
    </xf>
    <xf numFmtId="43" fontId="20" fillId="12" borderId="10" xfId="11" applyFont="1" applyFill="1" applyBorder="1" applyAlignment="1">
      <alignment horizontal="center" vertical="center"/>
    </xf>
    <xf numFmtId="43" fontId="20" fillId="12" borderId="51" xfId="11" applyFont="1" applyFill="1" applyBorder="1" applyAlignment="1">
      <alignment horizontal="center" vertical="center"/>
    </xf>
    <xf numFmtId="43" fontId="20" fillId="12" borderId="11" xfId="11" applyFont="1" applyFill="1" applyBorder="1" applyAlignment="1">
      <alignment horizontal="center" vertical="center"/>
    </xf>
    <xf numFmtId="43" fontId="20" fillId="12" borderId="29" xfId="11" applyFont="1" applyFill="1" applyBorder="1" applyAlignment="1">
      <alignment horizontal="center" vertical="center"/>
    </xf>
    <xf numFmtId="43" fontId="20" fillId="12" borderId="0" xfId="11" applyFont="1" applyFill="1" applyBorder="1" applyAlignment="1">
      <alignment horizontal="center" vertical="center"/>
    </xf>
    <xf numFmtId="43" fontId="20" fillId="12" borderId="53" xfId="11" applyFont="1" applyFill="1" applyBorder="1" applyAlignment="1">
      <alignment horizontal="center" vertical="center"/>
    </xf>
    <xf numFmtId="0" fontId="6" fillId="3" borderId="29" xfId="8" applyFill="1" applyBorder="1" applyAlignment="1">
      <alignment horizontal="center" vertical="center" wrapText="1"/>
    </xf>
    <xf numFmtId="0" fontId="10" fillId="3" borderId="16" xfId="6" applyFont="1" applyFill="1" applyBorder="1" applyAlignment="1">
      <alignment horizontal="center" vertical="center" wrapText="1"/>
    </xf>
    <xf numFmtId="0" fontId="10" fillId="3" borderId="24" xfId="6" applyFont="1" applyFill="1" applyBorder="1" applyAlignment="1">
      <alignment horizontal="center" vertical="center" wrapText="1"/>
    </xf>
    <xf numFmtId="0" fontId="9" fillId="4" borderId="8" xfId="8" applyFont="1" applyFill="1" applyBorder="1" applyAlignment="1">
      <alignment horizontal="center" vertical="center" wrapText="1"/>
    </xf>
    <xf numFmtId="0" fontId="9" fillId="4" borderId="12" xfId="8" applyFont="1" applyFill="1" applyBorder="1" applyAlignment="1">
      <alignment horizontal="center" vertical="center" wrapText="1"/>
    </xf>
    <xf numFmtId="0" fontId="10" fillId="0" borderId="0" xfId="6" applyFont="1" applyFill="1" applyBorder="1" applyAlignment="1">
      <alignment horizontal="center" vertical="center" wrapText="1"/>
    </xf>
    <xf numFmtId="0" fontId="10" fillId="0" borderId="57" xfId="6" applyFont="1" applyFill="1" applyBorder="1" applyAlignment="1">
      <alignment horizontal="center" vertical="center" wrapText="1"/>
    </xf>
    <xf numFmtId="0" fontId="3" fillId="0" borderId="58" xfId="6" applyFill="1" applyBorder="1"/>
    <xf numFmtId="0" fontId="10" fillId="0" borderId="39" xfId="6" applyFont="1" applyFill="1" applyBorder="1" applyAlignment="1">
      <alignment horizontal="center" vertical="center" wrapText="1"/>
    </xf>
    <xf numFmtId="0" fontId="3" fillId="0" borderId="40" xfId="6" applyFill="1" applyBorder="1"/>
    <xf numFmtId="0" fontId="10" fillId="0" borderId="41" xfId="6" applyFont="1" applyFill="1" applyBorder="1" applyAlignment="1">
      <alignment horizontal="center" vertical="center" wrapText="1"/>
    </xf>
    <xf numFmtId="0" fontId="3" fillId="0" borderId="42" xfId="6" applyFill="1" applyBorder="1"/>
    <xf numFmtId="0" fontId="7" fillId="9" borderId="47" xfId="8" applyFont="1" applyFill="1" applyBorder="1" applyAlignment="1">
      <alignment horizontal="center"/>
    </xf>
    <xf numFmtId="0" fontId="7" fillId="9" borderId="48" xfId="8" applyFont="1" applyFill="1" applyBorder="1" applyAlignment="1">
      <alignment horizontal="center"/>
    </xf>
    <xf numFmtId="0" fontId="7" fillId="9" borderId="49" xfId="8" applyFont="1" applyFill="1" applyBorder="1" applyAlignment="1">
      <alignment horizontal="center"/>
    </xf>
    <xf numFmtId="1" fontId="6" fillId="0" borderId="47" xfId="8" applyNumberFormat="1" applyBorder="1" applyAlignment="1">
      <alignment horizontal="center"/>
    </xf>
    <xf numFmtId="1" fontId="6" fillId="0" borderId="48" xfId="8" applyNumberFormat="1" applyBorder="1" applyAlignment="1">
      <alignment horizontal="center"/>
    </xf>
    <xf numFmtId="1" fontId="6" fillId="0" borderId="49" xfId="8" applyNumberFormat="1" applyBorder="1" applyAlignment="1">
      <alignment horizontal="center"/>
    </xf>
    <xf numFmtId="1" fontId="6" fillId="0" borderId="45" xfId="8" applyNumberFormat="1" applyBorder="1" applyAlignment="1">
      <alignment horizontal="center"/>
    </xf>
    <xf numFmtId="1" fontId="6" fillId="0" borderId="1" xfId="8" applyNumberFormat="1" applyBorder="1" applyAlignment="1">
      <alignment horizontal="center"/>
    </xf>
    <xf numFmtId="1" fontId="6" fillId="0" borderId="46" xfId="8" applyNumberFormat="1" applyBorder="1" applyAlignment="1">
      <alignment horizontal="center"/>
    </xf>
    <xf numFmtId="1" fontId="6" fillId="0" borderId="43" xfId="8" applyNumberFormat="1" applyBorder="1" applyAlignment="1">
      <alignment horizontal="center"/>
    </xf>
    <xf numFmtId="1" fontId="6" fillId="0" borderId="18" xfId="8" applyNumberFormat="1" applyBorder="1" applyAlignment="1">
      <alignment horizontal="center"/>
    </xf>
    <xf numFmtId="1" fontId="6" fillId="0" borderId="44" xfId="8" applyNumberFormat="1" applyBorder="1" applyAlignment="1">
      <alignment horizontal="center"/>
    </xf>
    <xf numFmtId="0" fontId="6" fillId="4" borderId="3" xfId="8" applyFill="1" applyBorder="1" applyAlignment="1">
      <alignment horizontal="center"/>
    </xf>
    <xf numFmtId="0" fontId="6" fillId="4" borderId="20" xfId="8" applyFill="1" applyBorder="1" applyAlignment="1">
      <alignment horizontal="center"/>
    </xf>
    <xf numFmtId="0" fontId="6" fillId="0" borderId="0" xfId="8" applyAlignment="1">
      <alignment horizontal="center"/>
    </xf>
    <xf numFmtId="1" fontId="6" fillId="0" borderId="41" xfId="8" applyNumberFormat="1" applyBorder="1" applyAlignment="1">
      <alignment horizontal="center"/>
    </xf>
    <xf numFmtId="1" fontId="6" fillId="0" borderId="42" xfId="8" applyNumberFormat="1" applyBorder="1" applyAlignment="1">
      <alignment horizontal="center"/>
    </xf>
    <xf numFmtId="0" fontId="6" fillId="0" borderId="36" xfId="8" applyBorder="1" applyAlignment="1">
      <alignment horizontal="center"/>
    </xf>
    <xf numFmtId="0" fontId="19" fillId="5" borderId="4" xfId="10" applyAlignment="1" applyProtection="1">
      <alignment horizontal="center"/>
      <protection locked="0"/>
    </xf>
    <xf numFmtId="0" fontId="17" fillId="3" borderId="0" xfId="8" applyFont="1" applyFill="1" applyAlignment="1">
      <alignment horizontal="center"/>
    </xf>
    <xf numFmtId="0" fontId="10" fillId="3" borderId="9" xfId="6" applyFont="1" applyFill="1" applyBorder="1" applyAlignment="1">
      <alignment horizontal="center" vertical="center" wrapText="1"/>
    </xf>
    <xf numFmtId="0" fontId="3" fillId="3" borderId="13" xfId="6" applyFill="1" applyBorder="1"/>
    <xf numFmtId="0" fontId="9" fillId="4" borderId="8" xfId="2" applyFont="1" applyFill="1" applyBorder="1" applyAlignment="1">
      <alignment horizontal="center" vertical="center" wrapText="1"/>
    </xf>
    <xf numFmtId="0" fontId="9" fillId="4" borderId="12" xfId="2" applyFont="1" applyFill="1" applyBorder="1" applyAlignment="1">
      <alignment horizontal="center" vertical="center" wrapText="1"/>
    </xf>
    <xf numFmtId="10" fontId="0" fillId="4" borderId="16" xfId="1" applyNumberFormat="1" applyFont="1" applyFill="1" applyBorder="1" applyAlignment="1">
      <alignment horizontal="center" vertical="center" wrapText="1"/>
    </xf>
    <xf numFmtId="10" fontId="0" fillId="4" borderId="20" xfId="1" applyNumberFormat="1" applyFont="1" applyFill="1" applyBorder="1" applyAlignment="1">
      <alignment horizontal="center" vertical="center" wrapText="1"/>
    </xf>
    <xf numFmtId="10" fontId="0" fillId="4" borderId="24" xfId="1" applyNumberFormat="1" applyFont="1" applyFill="1" applyBorder="1" applyAlignment="1">
      <alignment horizontal="center" vertical="center" wrapText="1"/>
    </xf>
    <xf numFmtId="0" fontId="7" fillId="3" borderId="16" xfId="0" applyFont="1" applyFill="1" applyBorder="1" applyAlignment="1">
      <alignment horizontal="center" vertical="center" wrapText="1"/>
    </xf>
    <xf numFmtId="0" fontId="0" fillId="3" borderId="20"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5" xfId="0" applyFill="1" applyBorder="1" applyAlignment="1">
      <alignment horizontal="center" vertical="center" wrapText="1"/>
    </xf>
    <xf numFmtId="0" fontId="7" fillId="3" borderId="25" xfId="0"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9" xfId="0" applyFill="1" applyBorder="1" applyAlignment="1">
      <alignment horizontal="center" vertical="center" wrapText="1"/>
    </xf>
    <xf numFmtId="0" fontId="2" fillId="2" borderId="16" xfId="0" applyFont="1" applyFill="1" applyBorder="1" applyAlignment="1">
      <alignment horizontal="center" wrapText="1"/>
    </xf>
    <xf numFmtId="0" fontId="2" fillId="2" borderId="20" xfId="0" applyFont="1" applyFill="1" applyBorder="1" applyAlignment="1">
      <alignment horizontal="center" wrapText="1"/>
    </xf>
    <xf numFmtId="10" fontId="9" fillId="4" borderId="56" xfId="1" applyNumberFormat="1" applyFont="1" applyFill="1" applyBorder="1" applyAlignment="1">
      <alignment horizontal="center" vertical="center" wrapText="1"/>
    </xf>
    <xf numFmtId="10" fontId="9" fillId="4" borderId="12" xfId="1"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2" xfId="0" applyFont="1" applyFill="1" applyBorder="1" applyAlignment="1">
      <alignment horizontal="center" vertical="center" wrapText="1"/>
    </xf>
  </cellXfs>
  <cellStyles count="14">
    <cellStyle name="Comma 2" xfId="3"/>
    <cellStyle name="Comma 3" xfId="11"/>
    <cellStyle name="Currency 2" xfId="4"/>
    <cellStyle name="Input 2" xfId="10"/>
    <cellStyle name="Normal" xfId="0" builtinId="0"/>
    <cellStyle name="Normal 2" xfId="2"/>
    <cellStyle name="Normal 2 2" xfId="8"/>
    <cellStyle name="Normal 3" xfId="6"/>
    <cellStyle name="Normal 4" xfId="5"/>
    <cellStyle name="Normal 8" xfId="12"/>
    <cellStyle name="Normal 9" xfId="13"/>
    <cellStyle name="Output 2" xfId="9"/>
    <cellStyle name="Percent" xfId="1" builtinId="5"/>
    <cellStyle name="Percent 2" xfId="7"/>
  </cellStyles>
  <dxfs count="1">
    <dxf>
      <font>
        <b/>
        <i val="0"/>
        <color theme="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5" Type="http://schemas.openxmlformats.org/officeDocument/2006/relationships/worksheet" Target="worksheets/sheet4.xml"/><Relationship Id="rId15" Type="http://schemas.openxmlformats.org/officeDocument/2006/relationships/worksheet" Target="worksheets/sheet1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externalLink" Target="externalLinks/externalLink2.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068371174395"/>
          <c:y val="2.6490059899609612E-2"/>
          <c:w val="0.86383672483545682"/>
          <c:h val="0.83534412864590135"/>
        </c:manualLayout>
      </c:layout>
      <c:scatterChart>
        <c:scatterStyle val="lineMarker"/>
        <c:varyColors val="0"/>
        <c:ser>
          <c:idx val="0"/>
          <c:order val="0"/>
          <c:tx>
            <c:strRef>
              <c:f>Data!$F$1</c:f>
              <c:strCache>
                <c:ptCount val="1"/>
                <c:pt idx="0">
                  <c:v>50 Years - K19 Sales C25 750MW</c:v>
                </c:pt>
              </c:strCache>
            </c:strRef>
          </c:tx>
          <c:marker>
            <c:symbol val="none"/>
          </c:marker>
          <c:xVal>
            <c:numRef>
              <c:f>Data!$F$6:$F$32</c:f>
              <c:numCache>
                <c:formatCode>0</c:formatCode>
                <c:ptCount val="27"/>
                <c:pt idx="0">
                  <c:v>83.27</c:v>
                </c:pt>
                <c:pt idx="1">
                  <c:v>84.68</c:v>
                </c:pt>
                <c:pt idx="2">
                  <c:v>86.61</c:v>
                </c:pt>
                <c:pt idx="3">
                  <c:v>87.62</c:v>
                </c:pt>
                <c:pt idx="4">
                  <c:v>89.03</c:v>
                </c:pt>
                <c:pt idx="5">
                  <c:v>90.98</c:v>
                </c:pt>
                <c:pt idx="6">
                  <c:v>91.87</c:v>
                </c:pt>
                <c:pt idx="7">
                  <c:v>92.59</c:v>
                </c:pt>
                <c:pt idx="8">
                  <c:v>94.27</c:v>
                </c:pt>
                <c:pt idx="9">
                  <c:v>116.09</c:v>
                </c:pt>
                <c:pt idx="10">
                  <c:v>117.92</c:v>
                </c:pt>
                <c:pt idx="11">
                  <c:v>120.37</c:v>
                </c:pt>
                <c:pt idx="12">
                  <c:v>122.34</c:v>
                </c:pt>
                <c:pt idx="13">
                  <c:v>124.09</c:v>
                </c:pt>
                <c:pt idx="14">
                  <c:v>125.79</c:v>
                </c:pt>
                <c:pt idx="15">
                  <c:v>128.84</c:v>
                </c:pt>
                <c:pt idx="16">
                  <c:v>130.34</c:v>
                </c:pt>
                <c:pt idx="17">
                  <c:v>131.09</c:v>
                </c:pt>
                <c:pt idx="18">
                  <c:v>165.53</c:v>
                </c:pt>
                <c:pt idx="19">
                  <c:v>167.96</c:v>
                </c:pt>
                <c:pt idx="20">
                  <c:v>170.26</c:v>
                </c:pt>
                <c:pt idx="21">
                  <c:v>176.56</c:v>
                </c:pt>
                <c:pt idx="22">
                  <c:v>178.22</c:v>
                </c:pt>
                <c:pt idx="23">
                  <c:v>180.88</c:v>
                </c:pt>
                <c:pt idx="24">
                  <c:v>189.47</c:v>
                </c:pt>
                <c:pt idx="25">
                  <c:v>192.02</c:v>
                </c:pt>
                <c:pt idx="26">
                  <c:v>194.08</c:v>
                </c:pt>
              </c:numCache>
            </c:numRef>
          </c:xVal>
          <c:yVal>
            <c:numRef>
              <c:f>Data!$H$6:$H$32</c:f>
              <c:numCache>
                <c:formatCode>0%</c:formatCode>
                <c:ptCount val="27"/>
                <c:pt idx="0">
                  <c:v>2.2499999999999998E-3</c:v>
                </c:pt>
                <c:pt idx="1">
                  <c:v>1.0124999999999999E-2</c:v>
                </c:pt>
                <c:pt idx="2">
                  <c:v>1.9125E-2</c:v>
                </c:pt>
                <c:pt idx="3">
                  <c:v>3.075E-2</c:v>
                </c:pt>
                <c:pt idx="4">
                  <c:v>5.9624999999999997E-2</c:v>
                </c:pt>
                <c:pt idx="5">
                  <c:v>9.2624999999999999E-2</c:v>
                </c:pt>
                <c:pt idx="6">
                  <c:v>0.10950000000000001</c:v>
                </c:pt>
                <c:pt idx="7">
                  <c:v>0.12525</c:v>
                </c:pt>
                <c:pt idx="8">
                  <c:v>0.14325000000000002</c:v>
                </c:pt>
                <c:pt idx="9">
                  <c:v>0.15750000000000003</c:v>
                </c:pt>
                <c:pt idx="10">
                  <c:v>0.18375000000000002</c:v>
                </c:pt>
                <c:pt idx="11">
                  <c:v>0.21375000000000005</c:v>
                </c:pt>
                <c:pt idx="12">
                  <c:v>0.25250000000000006</c:v>
                </c:pt>
                <c:pt idx="13">
                  <c:v>0.34875</c:v>
                </c:pt>
                <c:pt idx="14">
                  <c:v>0.45875000000000005</c:v>
                </c:pt>
                <c:pt idx="15">
                  <c:v>0.51500000000000001</c:v>
                </c:pt>
                <c:pt idx="16">
                  <c:v>0.5675</c:v>
                </c:pt>
                <c:pt idx="17">
                  <c:v>0.62749999999999995</c:v>
                </c:pt>
                <c:pt idx="18">
                  <c:v>0.65525</c:v>
                </c:pt>
                <c:pt idx="19">
                  <c:v>0.67362500000000003</c:v>
                </c:pt>
                <c:pt idx="20">
                  <c:v>0.69462499999999994</c:v>
                </c:pt>
                <c:pt idx="21">
                  <c:v>0.72175</c:v>
                </c:pt>
                <c:pt idx="22">
                  <c:v>0.78912499999999997</c:v>
                </c:pt>
                <c:pt idx="23">
                  <c:v>0.86612500000000003</c:v>
                </c:pt>
                <c:pt idx="24">
                  <c:v>0.90549999999999997</c:v>
                </c:pt>
                <c:pt idx="25">
                  <c:v>0.94225000000000003</c:v>
                </c:pt>
                <c:pt idx="26">
                  <c:v>0.98425000000000007</c:v>
                </c:pt>
              </c:numCache>
            </c:numRef>
          </c:yVal>
          <c:smooth val="0"/>
        </c:ser>
        <c:ser>
          <c:idx val="2"/>
          <c:order val="1"/>
          <c:tx>
            <c:strRef>
              <c:f>Data!$L$1</c:f>
              <c:strCache>
                <c:ptCount val="1"/>
                <c:pt idx="0">
                  <c:v>50 Years - All Gas</c:v>
                </c:pt>
              </c:strCache>
            </c:strRef>
          </c:tx>
          <c:spPr>
            <a:ln>
              <a:solidFill>
                <a:schemeClr val="accent2">
                  <a:lumMod val="75000"/>
                </a:schemeClr>
              </a:solidFill>
            </a:ln>
          </c:spPr>
          <c:marker>
            <c:symbol val="none"/>
          </c:marker>
          <c:xVal>
            <c:numRef>
              <c:f>Data!$L$6:$L$32</c:f>
              <c:numCache>
                <c:formatCode>0</c:formatCode>
                <c:ptCount val="27"/>
                <c:pt idx="0">
                  <c:v>103.73</c:v>
                </c:pt>
                <c:pt idx="1">
                  <c:v>105.93</c:v>
                </c:pt>
                <c:pt idx="2">
                  <c:v>108.68</c:v>
                </c:pt>
                <c:pt idx="3">
                  <c:v>110.59</c:v>
                </c:pt>
                <c:pt idx="4">
                  <c:v>112.78</c:v>
                </c:pt>
                <c:pt idx="5">
                  <c:v>115.49</c:v>
                </c:pt>
                <c:pt idx="6">
                  <c:v>118.67</c:v>
                </c:pt>
                <c:pt idx="7">
                  <c:v>120.9</c:v>
                </c:pt>
                <c:pt idx="8">
                  <c:v>123.56</c:v>
                </c:pt>
                <c:pt idx="9">
                  <c:v>152.6</c:v>
                </c:pt>
                <c:pt idx="10">
                  <c:v>156.15</c:v>
                </c:pt>
                <c:pt idx="11">
                  <c:v>160.68</c:v>
                </c:pt>
                <c:pt idx="12">
                  <c:v>162.85</c:v>
                </c:pt>
                <c:pt idx="13">
                  <c:v>166.48</c:v>
                </c:pt>
                <c:pt idx="14">
                  <c:v>170.9</c:v>
                </c:pt>
                <c:pt idx="15">
                  <c:v>176.32</c:v>
                </c:pt>
                <c:pt idx="16">
                  <c:v>179.9</c:v>
                </c:pt>
                <c:pt idx="17">
                  <c:v>184.27</c:v>
                </c:pt>
                <c:pt idx="18">
                  <c:v>243.89</c:v>
                </c:pt>
                <c:pt idx="19">
                  <c:v>250.25</c:v>
                </c:pt>
                <c:pt idx="20">
                  <c:v>257.70999999999998</c:v>
                </c:pt>
                <c:pt idx="21">
                  <c:v>263.45999999999998</c:v>
                </c:pt>
                <c:pt idx="22">
                  <c:v>269.77</c:v>
                </c:pt>
                <c:pt idx="23">
                  <c:v>277.20999999999998</c:v>
                </c:pt>
                <c:pt idx="24">
                  <c:v>289.11</c:v>
                </c:pt>
                <c:pt idx="25">
                  <c:v>295.31</c:v>
                </c:pt>
                <c:pt idx="26">
                  <c:v>302.97000000000003</c:v>
                </c:pt>
              </c:numCache>
            </c:numRef>
          </c:xVal>
          <c:yVal>
            <c:numRef>
              <c:f>Data!$N$6:$N$32</c:f>
              <c:numCache>
                <c:formatCode>0%</c:formatCode>
                <c:ptCount val="27"/>
                <c:pt idx="0">
                  <c:v>4.4999999999999997E-3</c:v>
                </c:pt>
                <c:pt idx="1">
                  <c:v>2.0249999999999997E-2</c:v>
                </c:pt>
                <c:pt idx="2">
                  <c:v>3.8249999999999999E-2</c:v>
                </c:pt>
                <c:pt idx="3">
                  <c:v>5.3249999999999999E-2</c:v>
                </c:pt>
                <c:pt idx="4">
                  <c:v>8.2125000000000004E-2</c:v>
                </c:pt>
                <c:pt idx="5">
                  <c:v>0.11512500000000001</c:v>
                </c:pt>
                <c:pt idx="6">
                  <c:v>0.12975</c:v>
                </c:pt>
                <c:pt idx="7">
                  <c:v>0.137625</c:v>
                </c:pt>
                <c:pt idx="8">
                  <c:v>0.14662500000000001</c:v>
                </c:pt>
                <c:pt idx="9">
                  <c:v>0.16500000000000004</c:v>
                </c:pt>
                <c:pt idx="10">
                  <c:v>0.21750000000000003</c:v>
                </c:pt>
                <c:pt idx="11">
                  <c:v>0.27750000000000002</c:v>
                </c:pt>
                <c:pt idx="12">
                  <c:v>0.32750000000000001</c:v>
                </c:pt>
                <c:pt idx="13">
                  <c:v>0.42374999999999996</c:v>
                </c:pt>
                <c:pt idx="14">
                  <c:v>0.53374999999999995</c:v>
                </c:pt>
                <c:pt idx="15">
                  <c:v>0.58249999999999991</c:v>
                </c:pt>
                <c:pt idx="16">
                  <c:v>0.60875000000000001</c:v>
                </c:pt>
                <c:pt idx="17">
                  <c:v>0.63874999999999993</c:v>
                </c:pt>
                <c:pt idx="18">
                  <c:v>0.66049999999999986</c:v>
                </c:pt>
                <c:pt idx="19">
                  <c:v>0.69724999999999993</c:v>
                </c:pt>
                <c:pt idx="20">
                  <c:v>0.73924999999999996</c:v>
                </c:pt>
                <c:pt idx="21">
                  <c:v>0.77424999999999988</c:v>
                </c:pt>
                <c:pt idx="22">
                  <c:v>0.84162499999999985</c:v>
                </c:pt>
                <c:pt idx="23">
                  <c:v>0.9186249999999998</c:v>
                </c:pt>
                <c:pt idx="24">
                  <c:v>0.95274999999999976</c:v>
                </c:pt>
                <c:pt idx="25">
                  <c:v>0.97112499999999979</c:v>
                </c:pt>
                <c:pt idx="26">
                  <c:v>0.9921249999999997</c:v>
                </c:pt>
              </c:numCache>
            </c:numRef>
          </c:yVal>
          <c:smooth val="0"/>
        </c:ser>
        <c:dLbls>
          <c:showLegendKey val="0"/>
          <c:showVal val="0"/>
          <c:showCatName val="0"/>
          <c:showSerName val="0"/>
          <c:showPercent val="0"/>
          <c:showBubbleSize val="0"/>
        </c:dLbls>
        <c:axId val="411087616"/>
        <c:axId val="411089536"/>
      </c:scatterChart>
      <c:valAx>
        <c:axId val="411087616"/>
        <c:scaling>
          <c:orientation val="minMax"/>
        </c:scaling>
        <c:delete val="0"/>
        <c:axPos val="b"/>
        <c:title>
          <c:tx>
            <c:rich>
              <a:bodyPr/>
              <a:lstStyle/>
              <a:p>
                <a:pPr>
                  <a:defRPr/>
                </a:pPr>
                <a:r>
                  <a:rPr lang="en-US"/>
                  <a:t>$/MWh</a:t>
                </a:r>
              </a:p>
            </c:rich>
          </c:tx>
          <c:layout/>
          <c:overlay val="0"/>
        </c:title>
        <c:numFmt formatCode="0" sourceLinked="1"/>
        <c:majorTickMark val="out"/>
        <c:minorTickMark val="none"/>
        <c:tickLblPos val="nextTo"/>
        <c:crossAx val="411089536"/>
        <c:crosses val="autoZero"/>
        <c:crossBetween val="midCat"/>
      </c:valAx>
      <c:valAx>
        <c:axId val="411089536"/>
        <c:scaling>
          <c:orientation val="minMax"/>
          <c:max val="1"/>
        </c:scaling>
        <c:delete val="0"/>
        <c:axPos val="l"/>
        <c:majorGridlines/>
        <c:title>
          <c:tx>
            <c:rich>
              <a:bodyPr rot="-5400000" vert="horz"/>
              <a:lstStyle/>
              <a:p>
                <a:pPr>
                  <a:defRPr/>
                </a:pPr>
                <a:r>
                  <a:rPr lang="en-US"/>
                  <a:t>Cumulative Probability Distribution
(Probability of result being less than or equal to)</a:t>
                </a:r>
              </a:p>
            </c:rich>
          </c:tx>
          <c:layout/>
          <c:overlay val="0"/>
        </c:title>
        <c:numFmt formatCode="0%" sourceLinked="1"/>
        <c:majorTickMark val="out"/>
        <c:minorTickMark val="none"/>
        <c:tickLblPos val="low"/>
        <c:crossAx val="411087616"/>
        <c:crosses val="autoZero"/>
        <c:crossBetween val="midCat"/>
      </c:valAx>
      <c:spPr>
        <a:ln>
          <a:solidFill>
            <a:schemeClr val="tx1"/>
          </a:solidFill>
        </a:ln>
      </c:spPr>
    </c:plotArea>
    <c:legend>
      <c:legendPos val="b"/>
      <c:layout/>
      <c:overlay val="0"/>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2"/>
          <c:order val="0"/>
          <c:tx>
            <c:strRef>
              <c:f>'Data 2'!$L$2:$P$2</c:f>
              <c:strCache>
                <c:ptCount val="1"/>
                <c:pt idx="0">
                  <c:v>50 Years - All Gas</c:v>
                </c:pt>
              </c:strCache>
            </c:strRef>
          </c:tx>
          <c:spPr>
            <a:ln>
              <a:solidFill>
                <a:schemeClr val="accent2">
                  <a:lumMod val="75000"/>
                </a:schemeClr>
              </a:solidFill>
            </a:ln>
          </c:spPr>
          <c:marker>
            <c:symbol val="none"/>
          </c:marker>
          <c:xVal>
            <c:numRef>
              <c:f>'Data 2'!$L$7:$L$33</c:f>
              <c:numCache>
                <c:formatCode>0</c:formatCode>
                <c:ptCount val="27"/>
                <c:pt idx="0">
                  <c:v>103.73</c:v>
                </c:pt>
                <c:pt idx="1">
                  <c:v>105.93</c:v>
                </c:pt>
                <c:pt idx="2">
                  <c:v>108.68</c:v>
                </c:pt>
                <c:pt idx="3">
                  <c:v>110.59</c:v>
                </c:pt>
                <c:pt idx="4">
                  <c:v>112.78</c:v>
                </c:pt>
                <c:pt idx="5">
                  <c:v>115.49</c:v>
                </c:pt>
                <c:pt idx="6">
                  <c:v>118.67</c:v>
                </c:pt>
                <c:pt idx="7">
                  <c:v>120.9</c:v>
                </c:pt>
                <c:pt idx="8">
                  <c:v>123.56</c:v>
                </c:pt>
                <c:pt idx="9">
                  <c:v>152.6</c:v>
                </c:pt>
                <c:pt idx="10">
                  <c:v>156.15</c:v>
                </c:pt>
                <c:pt idx="11">
                  <c:v>160.68</c:v>
                </c:pt>
                <c:pt idx="12">
                  <c:v>162.85</c:v>
                </c:pt>
                <c:pt idx="13">
                  <c:v>166.48</c:v>
                </c:pt>
                <c:pt idx="14">
                  <c:v>170.9</c:v>
                </c:pt>
                <c:pt idx="15">
                  <c:v>176.32</c:v>
                </c:pt>
                <c:pt idx="16">
                  <c:v>179.9</c:v>
                </c:pt>
                <c:pt idx="17">
                  <c:v>184.27</c:v>
                </c:pt>
                <c:pt idx="18">
                  <c:v>243.89</c:v>
                </c:pt>
                <c:pt idx="19">
                  <c:v>250.25</c:v>
                </c:pt>
                <c:pt idx="20">
                  <c:v>257.70999999999998</c:v>
                </c:pt>
                <c:pt idx="21">
                  <c:v>263.45999999999998</c:v>
                </c:pt>
                <c:pt idx="22">
                  <c:v>269.77</c:v>
                </c:pt>
                <c:pt idx="23">
                  <c:v>277.20999999999998</c:v>
                </c:pt>
                <c:pt idx="24">
                  <c:v>289.11</c:v>
                </c:pt>
                <c:pt idx="25">
                  <c:v>295.31</c:v>
                </c:pt>
                <c:pt idx="26">
                  <c:v>302.97000000000003</c:v>
                </c:pt>
              </c:numCache>
            </c:numRef>
          </c:xVal>
          <c:yVal>
            <c:numRef>
              <c:f>'Data 2'!$N$7:$N$33</c:f>
              <c:numCache>
                <c:formatCode>0%</c:formatCode>
                <c:ptCount val="27"/>
                <c:pt idx="0">
                  <c:v>4.4999999999999997E-3</c:v>
                </c:pt>
                <c:pt idx="1">
                  <c:v>2.0249999999999997E-2</c:v>
                </c:pt>
                <c:pt idx="2">
                  <c:v>3.8249999999999999E-2</c:v>
                </c:pt>
                <c:pt idx="3">
                  <c:v>5.3249999999999999E-2</c:v>
                </c:pt>
                <c:pt idx="4">
                  <c:v>8.2125000000000004E-2</c:v>
                </c:pt>
                <c:pt idx="5">
                  <c:v>0.11512500000000001</c:v>
                </c:pt>
                <c:pt idx="6">
                  <c:v>0.12975</c:v>
                </c:pt>
                <c:pt idx="7">
                  <c:v>0.137625</c:v>
                </c:pt>
                <c:pt idx="8">
                  <c:v>0.14662500000000001</c:v>
                </c:pt>
                <c:pt idx="9">
                  <c:v>0.16500000000000004</c:v>
                </c:pt>
                <c:pt idx="10">
                  <c:v>0.21750000000000003</c:v>
                </c:pt>
                <c:pt idx="11">
                  <c:v>0.27750000000000002</c:v>
                </c:pt>
                <c:pt idx="12">
                  <c:v>0.32750000000000001</c:v>
                </c:pt>
                <c:pt idx="13">
                  <c:v>0.42374999999999996</c:v>
                </c:pt>
                <c:pt idx="14">
                  <c:v>0.53374999999999995</c:v>
                </c:pt>
                <c:pt idx="15">
                  <c:v>0.58249999999999991</c:v>
                </c:pt>
                <c:pt idx="16">
                  <c:v>0.60875000000000001</c:v>
                </c:pt>
                <c:pt idx="17">
                  <c:v>0.63874999999999993</c:v>
                </c:pt>
                <c:pt idx="18">
                  <c:v>0.66049999999999986</c:v>
                </c:pt>
                <c:pt idx="19">
                  <c:v>0.69724999999999993</c:v>
                </c:pt>
                <c:pt idx="20">
                  <c:v>0.73924999999999996</c:v>
                </c:pt>
                <c:pt idx="21">
                  <c:v>0.77424999999999988</c:v>
                </c:pt>
                <c:pt idx="22">
                  <c:v>0.84162499999999985</c:v>
                </c:pt>
                <c:pt idx="23">
                  <c:v>0.9186249999999998</c:v>
                </c:pt>
                <c:pt idx="24">
                  <c:v>0.95274999999999976</c:v>
                </c:pt>
                <c:pt idx="25">
                  <c:v>0.97112499999999979</c:v>
                </c:pt>
                <c:pt idx="26">
                  <c:v>0.9921249999999997</c:v>
                </c:pt>
              </c:numCache>
            </c:numRef>
          </c:yVal>
          <c:smooth val="0"/>
        </c:ser>
        <c:ser>
          <c:idx val="0"/>
          <c:order val="1"/>
          <c:tx>
            <c:strRef>
              <c:f>'Data 2'!$L$46:$P$46</c:f>
              <c:strCache>
                <c:ptCount val="1"/>
                <c:pt idx="0">
                  <c:v>35 Years -  All Gas</c:v>
                </c:pt>
              </c:strCache>
            </c:strRef>
          </c:tx>
          <c:marker>
            <c:symbol val="none"/>
          </c:marker>
          <c:xVal>
            <c:numRef>
              <c:f>'Data 2'!$L$51:$L$77</c:f>
              <c:numCache>
                <c:formatCode>0</c:formatCode>
                <c:ptCount val="27"/>
                <c:pt idx="0">
                  <c:v>88.19</c:v>
                </c:pt>
                <c:pt idx="1">
                  <c:v>90.49</c:v>
                </c:pt>
                <c:pt idx="2">
                  <c:v>93.26</c:v>
                </c:pt>
                <c:pt idx="3">
                  <c:v>94.34</c:v>
                </c:pt>
                <c:pt idx="4">
                  <c:v>96.56</c:v>
                </c:pt>
                <c:pt idx="5">
                  <c:v>99.49</c:v>
                </c:pt>
                <c:pt idx="6">
                  <c:v>101.65</c:v>
                </c:pt>
                <c:pt idx="7">
                  <c:v>103.95</c:v>
                </c:pt>
                <c:pt idx="8">
                  <c:v>106.79</c:v>
                </c:pt>
                <c:pt idx="9">
                  <c:v>121.08</c:v>
                </c:pt>
                <c:pt idx="10">
                  <c:v>124.71</c:v>
                </c:pt>
                <c:pt idx="11">
                  <c:v>129.02000000000001</c:v>
                </c:pt>
                <c:pt idx="12">
                  <c:v>129.51</c:v>
                </c:pt>
                <c:pt idx="13">
                  <c:v>133</c:v>
                </c:pt>
                <c:pt idx="14">
                  <c:v>137.46</c:v>
                </c:pt>
                <c:pt idx="15">
                  <c:v>139.66</c:v>
                </c:pt>
                <c:pt idx="16">
                  <c:v>143.30000000000001</c:v>
                </c:pt>
                <c:pt idx="17">
                  <c:v>147.61000000000001</c:v>
                </c:pt>
                <c:pt idx="18">
                  <c:v>170.91</c:v>
                </c:pt>
                <c:pt idx="19">
                  <c:v>176.26</c:v>
                </c:pt>
                <c:pt idx="20">
                  <c:v>183.08</c:v>
                </c:pt>
                <c:pt idx="21">
                  <c:v>184.06</c:v>
                </c:pt>
                <c:pt idx="22">
                  <c:v>189.54</c:v>
                </c:pt>
                <c:pt idx="23">
                  <c:v>196.24</c:v>
                </c:pt>
                <c:pt idx="24">
                  <c:v>200.67</c:v>
                </c:pt>
                <c:pt idx="25">
                  <c:v>206.23</c:v>
                </c:pt>
                <c:pt idx="26">
                  <c:v>212.8</c:v>
                </c:pt>
              </c:numCache>
            </c:numRef>
          </c:xVal>
          <c:yVal>
            <c:numRef>
              <c:f>'Data 2'!$N$51:$N$77</c:f>
              <c:numCache>
                <c:formatCode>0%</c:formatCode>
                <c:ptCount val="27"/>
                <c:pt idx="0">
                  <c:v>4.4999999999999997E-3</c:v>
                </c:pt>
                <c:pt idx="1">
                  <c:v>2.0249999999999997E-2</c:v>
                </c:pt>
                <c:pt idx="2">
                  <c:v>3.8249999999999999E-2</c:v>
                </c:pt>
                <c:pt idx="3">
                  <c:v>5.3249999999999999E-2</c:v>
                </c:pt>
                <c:pt idx="4">
                  <c:v>8.2125000000000004E-2</c:v>
                </c:pt>
                <c:pt idx="5">
                  <c:v>0.11512500000000001</c:v>
                </c:pt>
                <c:pt idx="6">
                  <c:v>0.12975</c:v>
                </c:pt>
                <c:pt idx="7">
                  <c:v>0.137625</c:v>
                </c:pt>
                <c:pt idx="8">
                  <c:v>0.14662500000000001</c:v>
                </c:pt>
                <c:pt idx="9">
                  <c:v>0.16500000000000004</c:v>
                </c:pt>
                <c:pt idx="10">
                  <c:v>0.21750000000000003</c:v>
                </c:pt>
                <c:pt idx="11">
                  <c:v>0.27750000000000002</c:v>
                </c:pt>
                <c:pt idx="12">
                  <c:v>0.32750000000000001</c:v>
                </c:pt>
                <c:pt idx="13">
                  <c:v>0.42374999999999996</c:v>
                </c:pt>
                <c:pt idx="14">
                  <c:v>0.53374999999999995</c:v>
                </c:pt>
                <c:pt idx="15">
                  <c:v>0.58249999999999991</c:v>
                </c:pt>
                <c:pt idx="16">
                  <c:v>0.60875000000000001</c:v>
                </c:pt>
                <c:pt idx="17">
                  <c:v>0.63874999999999993</c:v>
                </c:pt>
                <c:pt idx="18">
                  <c:v>0.66049999999999986</c:v>
                </c:pt>
                <c:pt idx="19">
                  <c:v>0.69724999999999993</c:v>
                </c:pt>
                <c:pt idx="20">
                  <c:v>0.73924999999999996</c:v>
                </c:pt>
                <c:pt idx="21">
                  <c:v>0.77424999999999988</c:v>
                </c:pt>
                <c:pt idx="22">
                  <c:v>0.84162499999999985</c:v>
                </c:pt>
                <c:pt idx="23">
                  <c:v>0.9186249999999998</c:v>
                </c:pt>
                <c:pt idx="24">
                  <c:v>0.95274999999999976</c:v>
                </c:pt>
                <c:pt idx="25">
                  <c:v>0.97112499999999979</c:v>
                </c:pt>
                <c:pt idx="26">
                  <c:v>0.9921249999999997</c:v>
                </c:pt>
              </c:numCache>
            </c:numRef>
          </c:yVal>
          <c:smooth val="0"/>
        </c:ser>
        <c:ser>
          <c:idx val="4"/>
          <c:order val="2"/>
          <c:tx>
            <c:strRef>
              <c:f>'Data 2'!$F$2:$J$2</c:f>
              <c:strCache>
                <c:ptCount val="1"/>
                <c:pt idx="0">
                  <c:v>50 Years -  K19 Sales C25 750MW</c:v>
                </c:pt>
              </c:strCache>
            </c:strRef>
          </c:tx>
          <c:marker>
            <c:symbol val="none"/>
          </c:marker>
          <c:xVal>
            <c:numRef>
              <c:f>'Data 2'!$F$7:$F$33</c:f>
              <c:numCache>
                <c:formatCode>0</c:formatCode>
                <c:ptCount val="27"/>
                <c:pt idx="0">
                  <c:v>83.27</c:v>
                </c:pt>
                <c:pt idx="1">
                  <c:v>84.68</c:v>
                </c:pt>
                <c:pt idx="2">
                  <c:v>86.61</c:v>
                </c:pt>
                <c:pt idx="3">
                  <c:v>87.62</c:v>
                </c:pt>
                <c:pt idx="4">
                  <c:v>89.03</c:v>
                </c:pt>
                <c:pt idx="5">
                  <c:v>90.98</c:v>
                </c:pt>
                <c:pt idx="6">
                  <c:v>91.87</c:v>
                </c:pt>
                <c:pt idx="7">
                  <c:v>92.59</c:v>
                </c:pt>
                <c:pt idx="8">
                  <c:v>94.27</c:v>
                </c:pt>
                <c:pt idx="9">
                  <c:v>116.09</c:v>
                </c:pt>
                <c:pt idx="10">
                  <c:v>117.92</c:v>
                </c:pt>
                <c:pt idx="11">
                  <c:v>120.37</c:v>
                </c:pt>
                <c:pt idx="12">
                  <c:v>122.34</c:v>
                </c:pt>
                <c:pt idx="13">
                  <c:v>124.09</c:v>
                </c:pt>
                <c:pt idx="14">
                  <c:v>125.79</c:v>
                </c:pt>
                <c:pt idx="15">
                  <c:v>128.84</c:v>
                </c:pt>
                <c:pt idx="16">
                  <c:v>130.34</c:v>
                </c:pt>
                <c:pt idx="17">
                  <c:v>131.09</c:v>
                </c:pt>
                <c:pt idx="18">
                  <c:v>165.53</c:v>
                </c:pt>
                <c:pt idx="19">
                  <c:v>167.96</c:v>
                </c:pt>
                <c:pt idx="20">
                  <c:v>170.26</c:v>
                </c:pt>
                <c:pt idx="21">
                  <c:v>176.56</c:v>
                </c:pt>
                <c:pt idx="22">
                  <c:v>178.22</c:v>
                </c:pt>
                <c:pt idx="23">
                  <c:v>180.88</c:v>
                </c:pt>
                <c:pt idx="24">
                  <c:v>189.47</c:v>
                </c:pt>
                <c:pt idx="25">
                  <c:v>192.02</c:v>
                </c:pt>
                <c:pt idx="26">
                  <c:v>194.08</c:v>
                </c:pt>
              </c:numCache>
            </c:numRef>
          </c:xVal>
          <c:yVal>
            <c:numRef>
              <c:f>'Data 2'!$H$7:$H$33</c:f>
              <c:numCache>
                <c:formatCode>0%</c:formatCode>
                <c:ptCount val="27"/>
                <c:pt idx="0">
                  <c:v>2.2499999999999998E-3</c:v>
                </c:pt>
                <c:pt idx="1">
                  <c:v>1.0124999999999999E-2</c:v>
                </c:pt>
                <c:pt idx="2">
                  <c:v>1.9125E-2</c:v>
                </c:pt>
                <c:pt idx="3">
                  <c:v>3.075E-2</c:v>
                </c:pt>
                <c:pt idx="4">
                  <c:v>5.9624999999999997E-2</c:v>
                </c:pt>
                <c:pt idx="5">
                  <c:v>9.2624999999999999E-2</c:v>
                </c:pt>
                <c:pt idx="6">
                  <c:v>0.10950000000000001</c:v>
                </c:pt>
                <c:pt idx="7">
                  <c:v>0.12525</c:v>
                </c:pt>
                <c:pt idx="8">
                  <c:v>0.14325000000000002</c:v>
                </c:pt>
                <c:pt idx="9">
                  <c:v>0.15750000000000003</c:v>
                </c:pt>
                <c:pt idx="10">
                  <c:v>0.18375000000000002</c:v>
                </c:pt>
                <c:pt idx="11">
                  <c:v>0.21375000000000005</c:v>
                </c:pt>
                <c:pt idx="12">
                  <c:v>0.25250000000000006</c:v>
                </c:pt>
                <c:pt idx="13">
                  <c:v>0.34875</c:v>
                </c:pt>
                <c:pt idx="14">
                  <c:v>0.45875000000000005</c:v>
                </c:pt>
                <c:pt idx="15">
                  <c:v>0.51500000000000001</c:v>
                </c:pt>
                <c:pt idx="16">
                  <c:v>0.5675</c:v>
                </c:pt>
                <c:pt idx="17">
                  <c:v>0.62749999999999995</c:v>
                </c:pt>
                <c:pt idx="18">
                  <c:v>0.65525</c:v>
                </c:pt>
                <c:pt idx="19">
                  <c:v>0.67362500000000003</c:v>
                </c:pt>
                <c:pt idx="20">
                  <c:v>0.69462499999999994</c:v>
                </c:pt>
                <c:pt idx="21">
                  <c:v>0.72175</c:v>
                </c:pt>
                <c:pt idx="22">
                  <c:v>0.78912499999999997</c:v>
                </c:pt>
                <c:pt idx="23">
                  <c:v>0.86612500000000003</c:v>
                </c:pt>
                <c:pt idx="24">
                  <c:v>0.90549999999999997</c:v>
                </c:pt>
                <c:pt idx="25">
                  <c:v>0.94225000000000003</c:v>
                </c:pt>
                <c:pt idx="26">
                  <c:v>0.98425000000000007</c:v>
                </c:pt>
              </c:numCache>
            </c:numRef>
          </c:yVal>
          <c:smooth val="0"/>
        </c:ser>
        <c:ser>
          <c:idx val="5"/>
          <c:order val="3"/>
          <c:tx>
            <c:strRef>
              <c:f>'Data 2'!$F$46:$J$46</c:f>
              <c:strCache>
                <c:ptCount val="1"/>
                <c:pt idx="0">
                  <c:v>35 Years -  K19 Sales C25 750MW</c:v>
                </c:pt>
              </c:strCache>
            </c:strRef>
          </c:tx>
          <c:marker>
            <c:symbol val="none"/>
          </c:marker>
          <c:xVal>
            <c:numRef>
              <c:f>'Data 2'!$F$51:$F$77</c:f>
              <c:numCache>
                <c:formatCode>0</c:formatCode>
                <c:ptCount val="27"/>
                <c:pt idx="0">
                  <c:v>77.5</c:v>
                </c:pt>
                <c:pt idx="1">
                  <c:v>79.650000000000006</c:v>
                </c:pt>
                <c:pt idx="2">
                  <c:v>81.05</c:v>
                </c:pt>
                <c:pt idx="3">
                  <c:v>82.27</c:v>
                </c:pt>
                <c:pt idx="4">
                  <c:v>83.15</c:v>
                </c:pt>
                <c:pt idx="5">
                  <c:v>84.41</c:v>
                </c:pt>
                <c:pt idx="6">
                  <c:v>85.81</c:v>
                </c:pt>
                <c:pt idx="7">
                  <c:v>86.66</c:v>
                </c:pt>
                <c:pt idx="8">
                  <c:v>88.98</c:v>
                </c:pt>
                <c:pt idx="9">
                  <c:v>104.93</c:v>
                </c:pt>
                <c:pt idx="10">
                  <c:v>108.23</c:v>
                </c:pt>
                <c:pt idx="11">
                  <c:v>109.91</c:v>
                </c:pt>
                <c:pt idx="12">
                  <c:v>112.06</c:v>
                </c:pt>
                <c:pt idx="13">
                  <c:v>113.08</c:v>
                </c:pt>
                <c:pt idx="14">
                  <c:v>114.8</c:v>
                </c:pt>
                <c:pt idx="15">
                  <c:v>117.39</c:v>
                </c:pt>
                <c:pt idx="16">
                  <c:v>117.5</c:v>
                </c:pt>
                <c:pt idx="17">
                  <c:v>120.73</c:v>
                </c:pt>
                <c:pt idx="18">
                  <c:v>139.16999999999999</c:v>
                </c:pt>
                <c:pt idx="19">
                  <c:v>143.80000000000001</c:v>
                </c:pt>
                <c:pt idx="20">
                  <c:v>146.97999999999999</c:v>
                </c:pt>
                <c:pt idx="21">
                  <c:v>149.58000000000001</c:v>
                </c:pt>
                <c:pt idx="22">
                  <c:v>151.83000000000001</c:v>
                </c:pt>
                <c:pt idx="23">
                  <c:v>155.54</c:v>
                </c:pt>
                <c:pt idx="24">
                  <c:v>157.63</c:v>
                </c:pt>
                <c:pt idx="25">
                  <c:v>160.06</c:v>
                </c:pt>
                <c:pt idx="26">
                  <c:v>164.01</c:v>
                </c:pt>
              </c:numCache>
            </c:numRef>
          </c:xVal>
          <c:yVal>
            <c:numRef>
              <c:f>'Data 2'!$H$51:$H$77</c:f>
              <c:numCache>
                <c:formatCode>0%</c:formatCode>
                <c:ptCount val="27"/>
                <c:pt idx="0">
                  <c:v>2.2499999999999998E-3</c:v>
                </c:pt>
                <c:pt idx="1">
                  <c:v>1.0124999999999999E-2</c:v>
                </c:pt>
                <c:pt idx="2">
                  <c:v>2.4E-2</c:v>
                </c:pt>
                <c:pt idx="3">
                  <c:v>3.5625000000000004E-2</c:v>
                </c:pt>
                <c:pt idx="4">
                  <c:v>5.9624999999999997E-2</c:v>
                </c:pt>
                <c:pt idx="5">
                  <c:v>8.4750000000000006E-2</c:v>
                </c:pt>
                <c:pt idx="6">
                  <c:v>0.10162499999999999</c:v>
                </c:pt>
                <c:pt idx="7">
                  <c:v>0.12525</c:v>
                </c:pt>
                <c:pt idx="8">
                  <c:v>0.14324999999999999</c:v>
                </c:pt>
                <c:pt idx="9">
                  <c:v>0.1575</c:v>
                </c:pt>
                <c:pt idx="10">
                  <c:v>0.18374999999999997</c:v>
                </c:pt>
                <c:pt idx="11">
                  <c:v>0.22999999999999998</c:v>
                </c:pt>
                <c:pt idx="12">
                  <c:v>0.26874999999999999</c:v>
                </c:pt>
                <c:pt idx="13">
                  <c:v>0.34875</c:v>
                </c:pt>
                <c:pt idx="14">
                  <c:v>0.43250000000000005</c:v>
                </c:pt>
                <c:pt idx="15">
                  <c:v>0.48875000000000002</c:v>
                </c:pt>
                <c:pt idx="16">
                  <c:v>0.5675</c:v>
                </c:pt>
                <c:pt idx="17">
                  <c:v>0.62749999999999995</c:v>
                </c:pt>
                <c:pt idx="18">
                  <c:v>0.65525</c:v>
                </c:pt>
                <c:pt idx="19">
                  <c:v>0.67362500000000003</c:v>
                </c:pt>
                <c:pt idx="20">
                  <c:v>0.70599999999999996</c:v>
                </c:pt>
                <c:pt idx="21">
                  <c:v>0.73312499999999992</c:v>
                </c:pt>
                <c:pt idx="22">
                  <c:v>0.78912499999999997</c:v>
                </c:pt>
                <c:pt idx="23">
                  <c:v>0.84775</c:v>
                </c:pt>
                <c:pt idx="24">
                  <c:v>0.88712500000000005</c:v>
                </c:pt>
                <c:pt idx="25">
                  <c:v>0.94225000000000003</c:v>
                </c:pt>
                <c:pt idx="26">
                  <c:v>0.98425000000000007</c:v>
                </c:pt>
              </c:numCache>
            </c:numRef>
          </c:yVal>
          <c:smooth val="0"/>
        </c:ser>
        <c:ser>
          <c:idx val="6"/>
          <c:order val="4"/>
          <c:tx>
            <c:strRef>
              <c:f>'Data 2'!$F$90:$J$90</c:f>
              <c:strCache>
                <c:ptCount val="1"/>
                <c:pt idx="0">
                  <c:v>20 Years -  K19 Sales C25 750MW</c:v>
                </c:pt>
              </c:strCache>
            </c:strRef>
          </c:tx>
          <c:marker>
            <c:symbol val="none"/>
          </c:marker>
          <c:xVal>
            <c:numRef>
              <c:f>'Data 2'!$F$95:$F$121</c:f>
              <c:numCache>
                <c:formatCode>0</c:formatCode>
                <c:ptCount val="27"/>
                <c:pt idx="0">
                  <c:v>85.7</c:v>
                </c:pt>
                <c:pt idx="1">
                  <c:v>89.2</c:v>
                </c:pt>
                <c:pt idx="2">
                  <c:v>93.89</c:v>
                </c:pt>
                <c:pt idx="3">
                  <c:v>95.3</c:v>
                </c:pt>
                <c:pt idx="4">
                  <c:v>98.98</c:v>
                </c:pt>
                <c:pt idx="5">
                  <c:v>103.67</c:v>
                </c:pt>
                <c:pt idx="6">
                  <c:v>106.2</c:v>
                </c:pt>
                <c:pt idx="7">
                  <c:v>109.19</c:v>
                </c:pt>
                <c:pt idx="8">
                  <c:v>110.04</c:v>
                </c:pt>
                <c:pt idx="9">
                  <c:v>114.18</c:v>
                </c:pt>
                <c:pt idx="10">
                  <c:v>114.97</c:v>
                </c:pt>
                <c:pt idx="11">
                  <c:v>120.97</c:v>
                </c:pt>
                <c:pt idx="12">
                  <c:v>121.33</c:v>
                </c:pt>
                <c:pt idx="13">
                  <c:v>126.31</c:v>
                </c:pt>
                <c:pt idx="14">
                  <c:v>133.47999999999999</c:v>
                </c:pt>
                <c:pt idx="15">
                  <c:v>135.66</c:v>
                </c:pt>
                <c:pt idx="16">
                  <c:v>135.66999999999999</c:v>
                </c:pt>
                <c:pt idx="17">
                  <c:v>140.96</c:v>
                </c:pt>
                <c:pt idx="18">
                  <c:v>142.76</c:v>
                </c:pt>
                <c:pt idx="19">
                  <c:v>148.43</c:v>
                </c:pt>
                <c:pt idx="20">
                  <c:v>151.72999999999999</c:v>
                </c:pt>
                <c:pt idx="21">
                  <c:v>151.91</c:v>
                </c:pt>
                <c:pt idx="22">
                  <c:v>158.81</c:v>
                </c:pt>
                <c:pt idx="23">
                  <c:v>169.05</c:v>
                </c:pt>
                <c:pt idx="24">
                  <c:v>170.29</c:v>
                </c:pt>
                <c:pt idx="25">
                  <c:v>177.78</c:v>
                </c:pt>
                <c:pt idx="26">
                  <c:v>188.31</c:v>
                </c:pt>
              </c:numCache>
            </c:numRef>
          </c:xVal>
          <c:yVal>
            <c:numRef>
              <c:f>'Data 2'!$H$95:$H$121</c:f>
              <c:numCache>
                <c:formatCode>0%</c:formatCode>
                <c:ptCount val="27"/>
                <c:pt idx="0">
                  <c:v>2.2499999999999998E-3</c:v>
                </c:pt>
                <c:pt idx="1">
                  <c:v>1.0124999999999999E-2</c:v>
                </c:pt>
                <c:pt idx="2">
                  <c:v>1.9125E-2</c:v>
                </c:pt>
                <c:pt idx="3">
                  <c:v>3.075E-2</c:v>
                </c:pt>
                <c:pt idx="4">
                  <c:v>5.9624999999999997E-2</c:v>
                </c:pt>
                <c:pt idx="5">
                  <c:v>9.2624999999999999E-2</c:v>
                </c:pt>
                <c:pt idx="6">
                  <c:v>0.10950000000000001</c:v>
                </c:pt>
                <c:pt idx="7">
                  <c:v>0.1215</c:v>
                </c:pt>
                <c:pt idx="8">
                  <c:v>0.14025000000000001</c:v>
                </c:pt>
                <c:pt idx="9">
                  <c:v>0.17024999999999998</c:v>
                </c:pt>
                <c:pt idx="10">
                  <c:v>0.19575000000000001</c:v>
                </c:pt>
                <c:pt idx="11">
                  <c:v>0.21375000000000002</c:v>
                </c:pt>
                <c:pt idx="12">
                  <c:v>0.2525</c:v>
                </c:pt>
                <c:pt idx="13">
                  <c:v>0.34875</c:v>
                </c:pt>
                <c:pt idx="14">
                  <c:v>0.45875000000000005</c:v>
                </c:pt>
                <c:pt idx="15">
                  <c:v>0.51500000000000001</c:v>
                </c:pt>
                <c:pt idx="16">
                  <c:v>0.53525</c:v>
                </c:pt>
                <c:pt idx="17">
                  <c:v>0.57799999999999996</c:v>
                </c:pt>
                <c:pt idx="18">
                  <c:v>0.62862499999999999</c:v>
                </c:pt>
                <c:pt idx="19">
                  <c:v>0.6642499999999999</c:v>
                </c:pt>
                <c:pt idx="20">
                  <c:v>0.70599999999999996</c:v>
                </c:pt>
                <c:pt idx="21">
                  <c:v>0.73312499999999992</c:v>
                </c:pt>
                <c:pt idx="22">
                  <c:v>0.78912499999999997</c:v>
                </c:pt>
                <c:pt idx="23">
                  <c:v>0.86612500000000003</c:v>
                </c:pt>
                <c:pt idx="24">
                  <c:v>0.90549999999999997</c:v>
                </c:pt>
                <c:pt idx="25">
                  <c:v>0.94225000000000003</c:v>
                </c:pt>
                <c:pt idx="26">
                  <c:v>0.98425000000000007</c:v>
                </c:pt>
              </c:numCache>
            </c:numRef>
          </c:yVal>
          <c:smooth val="0"/>
        </c:ser>
        <c:ser>
          <c:idx val="1"/>
          <c:order val="5"/>
          <c:tx>
            <c:strRef>
              <c:f>Variables!$F$8</c:f>
              <c:strCache>
                <c:ptCount val="1"/>
                <c:pt idx="0">
                  <c:v>Probability 2</c:v>
                </c:pt>
              </c:strCache>
            </c:strRef>
          </c:tx>
          <c:spPr>
            <a:ln>
              <a:solidFill>
                <a:schemeClr val="accent1"/>
              </a:solidFill>
              <a:prstDash val="sysDash"/>
            </a:ln>
          </c:spPr>
          <c:marker>
            <c:symbol val="none"/>
          </c:marker>
          <c:xVal>
            <c:numRef>
              <c:f>'Data 2'!#REF!</c:f>
            </c:numRef>
          </c:xVal>
          <c:yVal>
            <c:numRef>
              <c:f>'Data 2'!#REF!</c:f>
              <c:numCache>
                <c:formatCode>General</c:formatCode>
                <c:ptCount val="1"/>
                <c:pt idx="0">
                  <c:v>1</c:v>
                </c:pt>
              </c:numCache>
            </c:numRef>
          </c:yVal>
          <c:smooth val="0"/>
        </c:ser>
        <c:ser>
          <c:idx val="3"/>
          <c:order val="6"/>
          <c:tx>
            <c:strRef>
              <c:f>Variables!$F$8</c:f>
              <c:strCache>
                <c:ptCount val="1"/>
                <c:pt idx="0">
                  <c:v>Probability 2</c:v>
                </c:pt>
              </c:strCache>
            </c:strRef>
          </c:tx>
          <c:spPr>
            <a:ln>
              <a:solidFill>
                <a:schemeClr val="accent5"/>
              </a:solidFill>
              <a:prstDash val="sysDash"/>
            </a:ln>
          </c:spPr>
          <c:marker>
            <c:symbol val="none"/>
          </c:marker>
          <c:xVal>
            <c:numRef>
              <c:f>'Data 2'!$F$7:$F$33</c:f>
              <c:numCache>
                <c:formatCode>0</c:formatCode>
                <c:ptCount val="27"/>
                <c:pt idx="0">
                  <c:v>83.27</c:v>
                </c:pt>
                <c:pt idx="1">
                  <c:v>84.68</c:v>
                </c:pt>
                <c:pt idx="2">
                  <c:v>86.61</c:v>
                </c:pt>
                <c:pt idx="3">
                  <c:v>87.62</c:v>
                </c:pt>
                <c:pt idx="4">
                  <c:v>89.03</c:v>
                </c:pt>
                <c:pt idx="5">
                  <c:v>90.98</c:v>
                </c:pt>
                <c:pt idx="6">
                  <c:v>91.87</c:v>
                </c:pt>
                <c:pt idx="7">
                  <c:v>92.59</c:v>
                </c:pt>
                <c:pt idx="8">
                  <c:v>94.27</c:v>
                </c:pt>
                <c:pt idx="9">
                  <c:v>116.09</c:v>
                </c:pt>
                <c:pt idx="10">
                  <c:v>117.92</c:v>
                </c:pt>
                <c:pt idx="11">
                  <c:v>120.37</c:v>
                </c:pt>
                <c:pt idx="12">
                  <c:v>122.34</c:v>
                </c:pt>
                <c:pt idx="13">
                  <c:v>124.09</c:v>
                </c:pt>
                <c:pt idx="14">
                  <c:v>125.79</c:v>
                </c:pt>
                <c:pt idx="15">
                  <c:v>128.84</c:v>
                </c:pt>
                <c:pt idx="16">
                  <c:v>130.34</c:v>
                </c:pt>
                <c:pt idx="17">
                  <c:v>131.09</c:v>
                </c:pt>
                <c:pt idx="18">
                  <c:v>165.53</c:v>
                </c:pt>
                <c:pt idx="19">
                  <c:v>167.96</c:v>
                </c:pt>
                <c:pt idx="20">
                  <c:v>170.26</c:v>
                </c:pt>
                <c:pt idx="21">
                  <c:v>176.56</c:v>
                </c:pt>
                <c:pt idx="22">
                  <c:v>178.22</c:v>
                </c:pt>
                <c:pt idx="23">
                  <c:v>180.88</c:v>
                </c:pt>
                <c:pt idx="24">
                  <c:v>189.47</c:v>
                </c:pt>
                <c:pt idx="25">
                  <c:v>192.02</c:v>
                </c:pt>
                <c:pt idx="26">
                  <c:v>194.08</c:v>
                </c:pt>
              </c:numCache>
            </c:numRef>
          </c:xVal>
          <c:yVal>
            <c:numRef>
              <c:f>'Data 2'!$J$7:$J$33</c:f>
              <c:numCache>
                <c:formatCode>0%</c:formatCode>
                <c:ptCount val="27"/>
                <c:pt idx="0">
                  <c:v>2.2499999999999998E-3</c:v>
                </c:pt>
                <c:pt idx="1">
                  <c:v>1.0124999999999999E-2</c:v>
                </c:pt>
                <c:pt idx="2">
                  <c:v>1.9125E-2</c:v>
                </c:pt>
                <c:pt idx="3">
                  <c:v>3.075E-2</c:v>
                </c:pt>
                <c:pt idx="4">
                  <c:v>5.9624999999999997E-2</c:v>
                </c:pt>
                <c:pt idx="5">
                  <c:v>9.2624999999999999E-2</c:v>
                </c:pt>
                <c:pt idx="6">
                  <c:v>0.10950000000000001</c:v>
                </c:pt>
                <c:pt idx="7">
                  <c:v>0.12525</c:v>
                </c:pt>
                <c:pt idx="8">
                  <c:v>0.14325000000000002</c:v>
                </c:pt>
                <c:pt idx="9">
                  <c:v>0.15750000000000003</c:v>
                </c:pt>
                <c:pt idx="10">
                  <c:v>0.18375000000000002</c:v>
                </c:pt>
                <c:pt idx="11">
                  <c:v>0.21375000000000005</c:v>
                </c:pt>
                <c:pt idx="12">
                  <c:v>0.25250000000000006</c:v>
                </c:pt>
                <c:pt idx="13">
                  <c:v>0.34875</c:v>
                </c:pt>
                <c:pt idx="14">
                  <c:v>0.45875000000000005</c:v>
                </c:pt>
                <c:pt idx="15">
                  <c:v>0.51500000000000001</c:v>
                </c:pt>
                <c:pt idx="16">
                  <c:v>0.5675</c:v>
                </c:pt>
                <c:pt idx="17">
                  <c:v>0.62749999999999995</c:v>
                </c:pt>
                <c:pt idx="18">
                  <c:v>0.65525</c:v>
                </c:pt>
                <c:pt idx="19">
                  <c:v>0.67362500000000003</c:v>
                </c:pt>
                <c:pt idx="20">
                  <c:v>0.69462499999999994</c:v>
                </c:pt>
                <c:pt idx="21">
                  <c:v>0.72175</c:v>
                </c:pt>
                <c:pt idx="22">
                  <c:v>0.78912499999999997</c:v>
                </c:pt>
                <c:pt idx="23">
                  <c:v>0.86612500000000003</c:v>
                </c:pt>
                <c:pt idx="24">
                  <c:v>0.90549999999999997</c:v>
                </c:pt>
                <c:pt idx="25">
                  <c:v>0.94225000000000003</c:v>
                </c:pt>
                <c:pt idx="26">
                  <c:v>0.98425000000000007</c:v>
                </c:pt>
              </c:numCache>
            </c:numRef>
          </c:yVal>
          <c:smooth val="0"/>
        </c:ser>
        <c:ser>
          <c:idx val="7"/>
          <c:order val="7"/>
          <c:tx>
            <c:strRef>
              <c:f>Variables!$F$8</c:f>
              <c:strCache>
                <c:ptCount val="1"/>
                <c:pt idx="0">
                  <c:v>Probability 2</c:v>
                </c:pt>
              </c:strCache>
            </c:strRef>
          </c:tx>
          <c:spPr>
            <a:ln>
              <a:solidFill>
                <a:schemeClr val="accent6">
                  <a:lumMod val="75000"/>
                </a:schemeClr>
              </a:solidFill>
              <a:prstDash val="sysDash"/>
            </a:ln>
          </c:spPr>
          <c:marker>
            <c:symbol val="none"/>
          </c:marker>
          <c:xVal>
            <c:numRef>
              <c:f>'Data 2'!$F$51:$F$77</c:f>
              <c:numCache>
                <c:formatCode>0</c:formatCode>
                <c:ptCount val="27"/>
                <c:pt idx="0">
                  <c:v>77.5</c:v>
                </c:pt>
                <c:pt idx="1">
                  <c:v>79.650000000000006</c:v>
                </c:pt>
                <c:pt idx="2">
                  <c:v>81.05</c:v>
                </c:pt>
                <c:pt idx="3">
                  <c:v>82.27</c:v>
                </c:pt>
                <c:pt idx="4">
                  <c:v>83.15</c:v>
                </c:pt>
                <c:pt idx="5">
                  <c:v>84.41</c:v>
                </c:pt>
                <c:pt idx="6">
                  <c:v>85.81</c:v>
                </c:pt>
                <c:pt idx="7">
                  <c:v>86.66</c:v>
                </c:pt>
                <c:pt idx="8">
                  <c:v>88.98</c:v>
                </c:pt>
                <c:pt idx="9">
                  <c:v>104.93</c:v>
                </c:pt>
                <c:pt idx="10">
                  <c:v>108.23</c:v>
                </c:pt>
                <c:pt idx="11">
                  <c:v>109.91</c:v>
                </c:pt>
                <c:pt idx="12">
                  <c:v>112.06</c:v>
                </c:pt>
                <c:pt idx="13">
                  <c:v>113.08</c:v>
                </c:pt>
                <c:pt idx="14">
                  <c:v>114.8</c:v>
                </c:pt>
                <c:pt idx="15">
                  <c:v>117.39</c:v>
                </c:pt>
                <c:pt idx="16">
                  <c:v>117.5</c:v>
                </c:pt>
                <c:pt idx="17">
                  <c:v>120.73</c:v>
                </c:pt>
                <c:pt idx="18">
                  <c:v>139.16999999999999</c:v>
                </c:pt>
                <c:pt idx="19">
                  <c:v>143.80000000000001</c:v>
                </c:pt>
                <c:pt idx="20">
                  <c:v>146.97999999999999</c:v>
                </c:pt>
                <c:pt idx="21">
                  <c:v>149.58000000000001</c:v>
                </c:pt>
                <c:pt idx="22">
                  <c:v>151.83000000000001</c:v>
                </c:pt>
                <c:pt idx="23">
                  <c:v>155.54</c:v>
                </c:pt>
                <c:pt idx="24">
                  <c:v>157.63</c:v>
                </c:pt>
                <c:pt idx="25">
                  <c:v>160.06</c:v>
                </c:pt>
                <c:pt idx="26">
                  <c:v>164.01</c:v>
                </c:pt>
              </c:numCache>
            </c:numRef>
          </c:xVal>
          <c:yVal>
            <c:numRef>
              <c:f>'Data 2'!$J$51:$J$77</c:f>
              <c:numCache>
                <c:formatCode>0%</c:formatCode>
                <c:ptCount val="27"/>
                <c:pt idx="0">
                  <c:v>2.2499999999999998E-3</c:v>
                </c:pt>
                <c:pt idx="1">
                  <c:v>1.0124999999999999E-2</c:v>
                </c:pt>
                <c:pt idx="2">
                  <c:v>2.4E-2</c:v>
                </c:pt>
                <c:pt idx="3">
                  <c:v>3.5625000000000004E-2</c:v>
                </c:pt>
                <c:pt idx="4">
                  <c:v>5.9624999999999997E-2</c:v>
                </c:pt>
                <c:pt idx="5">
                  <c:v>8.4750000000000006E-2</c:v>
                </c:pt>
                <c:pt idx="6">
                  <c:v>0.10162499999999999</c:v>
                </c:pt>
                <c:pt idx="7">
                  <c:v>0.12525</c:v>
                </c:pt>
                <c:pt idx="8">
                  <c:v>0.14324999999999999</c:v>
                </c:pt>
                <c:pt idx="9">
                  <c:v>0.1575</c:v>
                </c:pt>
                <c:pt idx="10">
                  <c:v>0.18374999999999997</c:v>
                </c:pt>
                <c:pt idx="11">
                  <c:v>0.22999999999999998</c:v>
                </c:pt>
                <c:pt idx="12">
                  <c:v>0.26874999999999999</c:v>
                </c:pt>
                <c:pt idx="13">
                  <c:v>0.34875</c:v>
                </c:pt>
                <c:pt idx="14">
                  <c:v>0.43250000000000005</c:v>
                </c:pt>
                <c:pt idx="15">
                  <c:v>0.48875000000000002</c:v>
                </c:pt>
                <c:pt idx="16">
                  <c:v>0.5675</c:v>
                </c:pt>
                <c:pt idx="17">
                  <c:v>0.62749999999999995</c:v>
                </c:pt>
                <c:pt idx="18">
                  <c:v>0.65525</c:v>
                </c:pt>
                <c:pt idx="19">
                  <c:v>0.67362500000000003</c:v>
                </c:pt>
                <c:pt idx="20">
                  <c:v>0.70599999999999996</c:v>
                </c:pt>
                <c:pt idx="21">
                  <c:v>0.73312499999999992</c:v>
                </c:pt>
                <c:pt idx="22">
                  <c:v>0.78912499999999997</c:v>
                </c:pt>
                <c:pt idx="23">
                  <c:v>0.84775</c:v>
                </c:pt>
                <c:pt idx="24">
                  <c:v>0.88712500000000005</c:v>
                </c:pt>
                <c:pt idx="25">
                  <c:v>0.94225000000000003</c:v>
                </c:pt>
                <c:pt idx="26">
                  <c:v>0.98425000000000007</c:v>
                </c:pt>
              </c:numCache>
            </c:numRef>
          </c:yVal>
          <c:smooth val="0"/>
        </c:ser>
        <c:ser>
          <c:idx val="8"/>
          <c:order val="8"/>
          <c:tx>
            <c:strRef>
              <c:f>Variables!$F$8</c:f>
              <c:strCache>
                <c:ptCount val="1"/>
                <c:pt idx="0">
                  <c:v>Probability 2</c:v>
                </c:pt>
              </c:strCache>
            </c:strRef>
          </c:tx>
          <c:spPr>
            <a:ln>
              <a:solidFill>
                <a:schemeClr val="accent1">
                  <a:lumMod val="60000"/>
                  <a:lumOff val="40000"/>
                </a:schemeClr>
              </a:solidFill>
              <a:prstDash val="sysDash"/>
            </a:ln>
          </c:spPr>
          <c:marker>
            <c:symbol val="none"/>
          </c:marker>
          <c:xVal>
            <c:numRef>
              <c:f>'Data 2'!$F$95:$F$121</c:f>
              <c:numCache>
                <c:formatCode>0</c:formatCode>
                <c:ptCount val="27"/>
                <c:pt idx="0">
                  <c:v>85.7</c:v>
                </c:pt>
                <c:pt idx="1">
                  <c:v>89.2</c:v>
                </c:pt>
                <c:pt idx="2">
                  <c:v>93.89</c:v>
                </c:pt>
                <c:pt idx="3">
                  <c:v>95.3</c:v>
                </c:pt>
                <c:pt idx="4">
                  <c:v>98.98</c:v>
                </c:pt>
                <c:pt idx="5">
                  <c:v>103.67</c:v>
                </c:pt>
                <c:pt idx="6">
                  <c:v>106.2</c:v>
                </c:pt>
                <c:pt idx="7">
                  <c:v>109.19</c:v>
                </c:pt>
                <c:pt idx="8">
                  <c:v>110.04</c:v>
                </c:pt>
                <c:pt idx="9">
                  <c:v>114.18</c:v>
                </c:pt>
                <c:pt idx="10">
                  <c:v>114.97</c:v>
                </c:pt>
                <c:pt idx="11">
                  <c:v>120.97</c:v>
                </c:pt>
                <c:pt idx="12">
                  <c:v>121.33</c:v>
                </c:pt>
                <c:pt idx="13">
                  <c:v>126.31</c:v>
                </c:pt>
                <c:pt idx="14">
                  <c:v>133.47999999999999</c:v>
                </c:pt>
                <c:pt idx="15">
                  <c:v>135.66</c:v>
                </c:pt>
                <c:pt idx="16">
                  <c:v>135.66999999999999</c:v>
                </c:pt>
                <c:pt idx="17">
                  <c:v>140.96</c:v>
                </c:pt>
                <c:pt idx="18">
                  <c:v>142.76</c:v>
                </c:pt>
                <c:pt idx="19">
                  <c:v>148.43</c:v>
                </c:pt>
                <c:pt idx="20">
                  <c:v>151.72999999999999</c:v>
                </c:pt>
                <c:pt idx="21">
                  <c:v>151.91</c:v>
                </c:pt>
                <c:pt idx="22">
                  <c:v>158.81</c:v>
                </c:pt>
                <c:pt idx="23">
                  <c:v>169.05</c:v>
                </c:pt>
                <c:pt idx="24">
                  <c:v>170.29</c:v>
                </c:pt>
                <c:pt idx="25">
                  <c:v>177.78</c:v>
                </c:pt>
                <c:pt idx="26">
                  <c:v>188.31</c:v>
                </c:pt>
              </c:numCache>
            </c:numRef>
          </c:xVal>
          <c:yVal>
            <c:numRef>
              <c:f>'Data 2'!$J$95:$J$121</c:f>
              <c:numCache>
                <c:formatCode>0%</c:formatCode>
                <c:ptCount val="27"/>
                <c:pt idx="0">
                  <c:v>2.2499999999999998E-3</c:v>
                </c:pt>
                <c:pt idx="1">
                  <c:v>1.0124999999999999E-2</c:v>
                </c:pt>
                <c:pt idx="2">
                  <c:v>1.9125E-2</c:v>
                </c:pt>
                <c:pt idx="3">
                  <c:v>3.075E-2</c:v>
                </c:pt>
                <c:pt idx="4">
                  <c:v>5.9624999999999997E-2</c:v>
                </c:pt>
                <c:pt idx="5">
                  <c:v>9.2624999999999999E-2</c:v>
                </c:pt>
                <c:pt idx="6">
                  <c:v>0.10950000000000001</c:v>
                </c:pt>
                <c:pt idx="7">
                  <c:v>0.1215</c:v>
                </c:pt>
                <c:pt idx="8">
                  <c:v>0.14025000000000001</c:v>
                </c:pt>
                <c:pt idx="9">
                  <c:v>0.17024999999999998</c:v>
                </c:pt>
                <c:pt idx="10">
                  <c:v>0.19575000000000001</c:v>
                </c:pt>
                <c:pt idx="11">
                  <c:v>0.21375000000000002</c:v>
                </c:pt>
                <c:pt idx="12">
                  <c:v>0.2525</c:v>
                </c:pt>
                <c:pt idx="13">
                  <c:v>0.34875</c:v>
                </c:pt>
                <c:pt idx="14">
                  <c:v>0.45875000000000005</c:v>
                </c:pt>
                <c:pt idx="15">
                  <c:v>0.51500000000000001</c:v>
                </c:pt>
                <c:pt idx="16">
                  <c:v>0.53525</c:v>
                </c:pt>
                <c:pt idx="17">
                  <c:v>0.57799999999999996</c:v>
                </c:pt>
                <c:pt idx="18">
                  <c:v>0.62862499999999999</c:v>
                </c:pt>
                <c:pt idx="19">
                  <c:v>0.6642499999999999</c:v>
                </c:pt>
                <c:pt idx="20">
                  <c:v>0.70599999999999996</c:v>
                </c:pt>
                <c:pt idx="21">
                  <c:v>0.73312499999999992</c:v>
                </c:pt>
                <c:pt idx="22">
                  <c:v>0.78912499999999997</c:v>
                </c:pt>
                <c:pt idx="23">
                  <c:v>0.86612500000000003</c:v>
                </c:pt>
                <c:pt idx="24">
                  <c:v>0.90549999999999997</c:v>
                </c:pt>
                <c:pt idx="25">
                  <c:v>0.94225000000000003</c:v>
                </c:pt>
                <c:pt idx="26">
                  <c:v>0.98425000000000007</c:v>
                </c:pt>
              </c:numCache>
            </c:numRef>
          </c:yVal>
          <c:smooth val="0"/>
        </c:ser>
        <c:ser>
          <c:idx val="9"/>
          <c:order val="9"/>
          <c:tx>
            <c:strRef>
              <c:f>'Data 2'!$L$90:$P$90</c:f>
              <c:strCache>
                <c:ptCount val="1"/>
                <c:pt idx="0">
                  <c:v>20 Years -  All Gas</c:v>
                </c:pt>
              </c:strCache>
            </c:strRef>
          </c:tx>
          <c:marker>
            <c:symbol val="none"/>
          </c:marker>
          <c:xVal>
            <c:numRef>
              <c:f>'Data 2'!$L$95:$L$121</c:f>
              <c:numCache>
                <c:formatCode>0</c:formatCode>
                <c:ptCount val="27"/>
                <c:pt idx="0">
                  <c:v>91.65</c:v>
                </c:pt>
                <c:pt idx="1">
                  <c:v>92.63</c:v>
                </c:pt>
                <c:pt idx="2">
                  <c:v>93.77</c:v>
                </c:pt>
                <c:pt idx="3">
                  <c:v>95.47</c:v>
                </c:pt>
                <c:pt idx="4">
                  <c:v>96.44</c:v>
                </c:pt>
                <c:pt idx="5">
                  <c:v>97.61</c:v>
                </c:pt>
                <c:pt idx="6">
                  <c:v>99.92</c:v>
                </c:pt>
                <c:pt idx="7">
                  <c:v>100.9</c:v>
                </c:pt>
                <c:pt idx="8">
                  <c:v>102.06</c:v>
                </c:pt>
                <c:pt idx="9">
                  <c:v>109.27</c:v>
                </c:pt>
                <c:pt idx="10">
                  <c:v>110.34</c:v>
                </c:pt>
                <c:pt idx="11">
                  <c:v>111.82</c:v>
                </c:pt>
                <c:pt idx="12">
                  <c:v>114.29</c:v>
                </c:pt>
                <c:pt idx="13">
                  <c:v>115.41</c:v>
                </c:pt>
                <c:pt idx="14">
                  <c:v>116.82</c:v>
                </c:pt>
                <c:pt idx="15">
                  <c:v>120.31</c:v>
                </c:pt>
                <c:pt idx="16">
                  <c:v>121.44</c:v>
                </c:pt>
                <c:pt idx="17">
                  <c:v>123.01</c:v>
                </c:pt>
                <c:pt idx="18">
                  <c:v>130.41999999999999</c:v>
                </c:pt>
                <c:pt idx="19">
                  <c:v>131.71</c:v>
                </c:pt>
                <c:pt idx="20">
                  <c:v>133.51</c:v>
                </c:pt>
                <c:pt idx="21">
                  <c:v>137.49</c:v>
                </c:pt>
                <c:pt idx="22">
                  <c:v>138.63999999999999</c:v>
                </c:pt>
                <c:pt idx="23">
                  <c:v>140.6</c:v>
                </c:pt>
                <c:pt idx="24">
                  <c:v>145.75</c:v>
                </c:pt>
                <c:pt idx="25">
                  <c:v>147.1</c:v>
                </c:pt>
                <c:pt idx="26">
                  <c:v>149.07</c:v>
                </c:pt>
              </c:numCache>
            </c:numRef>
          </c:xVal>
          <c:yVal>
            <c:numRef>
              <c:f>'Data 2'!$N$95:$N$121</c:f>
              <c:numCache>
                <c:formatCode>0%</c:formatCode>
                <c:ptCount val="27"/>
                <c:pt idx="0">
                  <c:v>2.2499999999999998E-3</c:v>
                </c:pt>
                <c:pt idx="1">
                  <c:v>1.0124999999999999E-2</c:v>
                </c:pt>
                <c:pt idx="2">
                  <c:v>1.9125E-2</c:v>
                </c:pt>
                <c:pt idx="3">
                  <c:v>3.075E-2</c:v>
                </c:pt>
                <c:pt idx="4">
                  <c:v>5.9624999999999997E-2</c:v>
                </c:pt>
                <c:pt idx="5">
                  <c:v>9.2624999999999999E-2</c:v>
                </c:pt>
                <c:pt idx="6">
                  <c:v>0.10950000000000001</c:v>
                </c:pt>
                <c:pt idx="7">
                  <c:v>0.12525</c:v>
                </c:pt>
                <c:pt idx="8">
                  <c:v>0.14325000000000002</c:v>
                </c:pt>
                <c:pt idx="9">
                  <c:v>0.15750000000000003</c:v>
                </c:pt>
                <c:pt idx="10">
                  <c:v>0.18375000000000002</c:v>
                </c:pt>
                <c:pt idx="11">
                  <c:v>0.21375000000000005</c:v>
                </c:pt>
                <c:pt idx="12">
                  <c:v>0.25250000000000006</c:v>
                </c:pt>
                <c:pt idx="13">
                  <c:v>0.34875</c:v>
                </c:pt>
                <c:pt idx="14">
                  <c:v>0.45875000000000005</c:v>
                </c:pt>
                <c:pt idx="15">
                  <c:v>0.51500000000000001</c:v>
                </c:pt>
                <c:pt idx="16">
                  <c:v>0.5675</c:v>
                </c:pt>
                <c:pt idx="17">
                  <c:v>0.62749999999999995</c:v>
                </c:pt>
                <c:pt idx="18">
                  <c:v>0.65525</c:v>
                </c:pt>
                <c:pt idx="19">
                  <c:v>0.67362500000000003</c:v>
                </c:pt>
                <c:pt idx="20">
                  <c:v>0.69462499999999994</c:v>
                </c:pt>
                <c:pt idx="21">
                  <c:v>0.72175</c:v>
                </c:pt>
                <c:pt idx="22">
                  <c:v>0.78912499999999997</c:v>
                </c:pt>
                <c:pt idx="23">
                  <c:v>0.86612500000000003</c:v>
                </c:pt>
                <c:pt idx="24">
                  <c:v>0.90549999999999997</c:v>
                </c:pt>
                <c:pt idx="25">
                  <c:v>0.94225000000000003</c:v>
                </c:pt>
                <c:pt idx="26">
                  <c:v>0.98425000000000007</c:v>
                </c:pt>
              </c:numCache>
            </c:numRef>
          </c:yVal>
          <c:smooth val="0"/>
        </c:ser>
        <c:dLbls>
          <c:showLegendKey val="0"/>
          <c:showVal val="0"/>
          <c:showCatName val="0"/>
          <c:showSerName val="0"/>
          <c:showPercent val="0"/>
          <c:showBubbleSize val="0"/>
        </c:dLbls>
        <c:axId val="411556480"/>
        <c:axId val="411558656"/>
      </c:scatterChart>
      <c:valAx>
        <c:axId val="411556480"/>
        <c:scaling>
          <c:orientation val="minMax"/>
        </c:scaling>
        <c:delete val="0"/>
        <c:axPos val="b"/>
        <c:title>
          <c:tx>
            <c:rich>
              <a:bodyPr/>
              <a:lstStyle/>
              <a:p>
                <a:pPr>
                  <a:defRPr/>
                </a:pPr>
                <a:r>
                  <a:rPr lang="en-US"/>
                  <a:t>$/MWh</a:t>
                </a:r>
              </a:p>
            </c:rich>
          </c:tx>
          <c:layout/>
          <c:overlay val="0"/>
        </c:title>
        <c:numFmt formatCode="0" sourceLinked="1"/>
        <c:majorTickMark val="out"/>
        <c:minorTickMark val="none"/>
        <c:tickLblPos val="nextTo"/>
        <c:crossAx val="411558656"/>
        <c:crosses val="autoZero"/>
        <c:crossBetween val="midCat"/>
      </c:valAx>
      <c:valAx>
        <c:axId val="411558656"/>
        <c:scaling>
          <c:orientation val="minMax"/>
          <c:max val="1"/>
        </c:scaling>
        <c:delete val="0"/>
        <c:axPos val="l"/>
        <c:majorGridlines/>
        <c:title>
          <c:tx>
            <c:rich>
              <a:bodyPr rot="-5400000" vert="horz"/>
              <a:lstStyle/>
              <a:p>
                <a:pPr>
                  <a:defRPr/>
                </a:pPr>
                <a:r>
                  <a:rPr lang="en-US"/>
                  <a:t>Cumulative Probability Distribution
(Probability of result being less than or equal to)</a:t>
                </a:r>
              </a:p>
            </c:rich>
          </c:tx>
          <c:layout/>
          <c:overlay val="0"/>
        </c:title>
        <c:numFmt formatCode="0%" sourceLinked="1"/>
        <c:majorTickMark val="out"/>
        <c:minorTickMark val="none"/>
        <c:tickLblPos val="low"/>
        <c:crossAx val="411556480"/>
        <c:crosses val="autoZero"/>
        <c:crossBetween val="midCat"/>
      </c:valAx>
      <c:spPr>
        <a:ln>
          <a:solidFill>
            <a:schemeClr val="tx1"/>
          </a:solidFill>
        </a:ln>
      </c:spPr>
    </c:plotArea>
    <c:legend>
      <c:legendPos val="b"/>
      <c:legendEntry>
        <c:idx val="5"/>
        <c:delete val="1"/>
      </c:legendEntry>
      <c:legendEntry>
        <c:idx val="6"/>
        <c:delete val="1"/>
      </c:legendEntry>
      <c:legendEntry>
        <c:idx val="7"/>
        <c:delete val="1"/>
      </c:legendEntry>
      <c:legendEntry>
        <c:idx val="8"/>
        <c:delete val="1"/>
      </c:legendEntry>
      <c:layout/>
      <c:overlay val="0"/>
      <c:spPr>
        <a:ln>
          <a:solidFill>
            <a:schemeClr val="tx1"/>
          </a:solidFill>
        </a:ln>
      </c:spPr>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rgb="FFFFFF00"/>
  </sheetPr>
  <sheetViews>
    <sheetView zoomScale="90" workbookViewId="0"/>
  </sheetViews>
  <pageMargins left="0.7" right="0.7" top="0.75" bottom="0.75" header="0.3" footer="0.3"/>
  <pageSetup orientation="landscape" horizontalDpi="1200" verticalDpi="1200" r:id="rId1"/>
  <headerFooter>
    <oddFooter>&amp;L&amp;Z&amp;F
&amp;D     &amp;T</oddFooter>
  </headerFooter>
  <drawing r:id="rId2"/>
</chartsheet>
</file>

<file path=xl/chartsheets/sheet2.xml><?xml version="1.0" encoding="utf-8"?>
<chartsheet xmlns="http://schemas.openxmlformats.org/spreadsheetml/2006/main" xmlns:r="http://schemas.openxmlformats.org/officeDocument/2006/relationships">
  <sheetPr>
    <tabColor rgb="FFFFFF00"/>
  </sheetPr>
  <sheetViews>
    <sheetView zoomScale="130" workbookViewId="0"/>
  </sheetViews>
  <pageMargins left="0.7" right="0.7" top="0.75" bottom="0.75" header="0.3" footer="0.3"/>
  <pageSetup orientation="landscape" horizontalDpi="1200" verticalDpi="1200" r:id="rId1"/>
  <headerFooter>
    <oddFooter>&amp;L&amp;Z&amp;F
&amp;D     &amp;T</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409575</xdr:colOff>
      <xdr:row>1</xdr:row>
      <xdr:rowOff>95249</xdr:rowOff>
    </xdr:from>
    <xdr:to>
      <xdr:col>13</xdr:col>
      <xdr:colOff>361950</xdr:colOff>
      <xdr:row>65</xdr:row>
      <xdr:rowOff>66675</xdr:rowOff>
    </xdr:to>
    <xdr:sp macro="" textlink="">
      <xdr:nvSpPr>
        <xdr:cNvPr id="2" name="TextBox 1"/>
        <xdr:cNvSpPr txBox="1"/>
      </xdr:nvSpPr>
      <xdr:spPr>
        <a:xfrm>
          <a:off x="409575" y="285749"/>
          <a:ext cx="7877175" cy="1216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La Capra Associates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Technical Appendix 10A: Financial Analysis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Workbook Name</a:t>
          </a:r>
          <a:r>
            <a:rPr lang="en-US" sz="1100">
              <a:solidFill>
                <a:schemeClr val="dk1"/>
              </a:solidFill>
              <a:effectLst/>
              <a:latin typeface="+mn-lt"/>
              <a:ea typeface="+mn-ea"/>
              <a:cs typeface="+mn-cs"/>
            </a:rPr>
            <a:t>: “La Capra Assoc - POE Quilt Model (App 11.3).xlsx”</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Overview</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This model </a:t>
          </a:r>
          <a:r>
            <a:rPr lang="en-US" sz="1100">
              <a:solidFill>
                <a:sysClr val="windowText" lastClr="000000"/>
              </a:solidFill>
              <a:effectLst/>
              <a:latin typeface="+mn-lt"/>
              <a:ea typeface="+mn-ea"/>
              <a:cs typeface="+mn-cs"/>
            </a:rPr>
            <a:t>performs the calculations </a:t>
          </a:r>
          <a:r>
            <a:rPr lang="en-US" sz="1100">
              <a:solidFill>
                <a:schemeClr val="dk1"/>
              </a:solidFill>
              <a:effectLst/>
              <a:latin typeface="+mn-lt"/>
              <a:ea typeface="+mn-ea"/>
              <a:cs typeface="+mn-cs"/>
            </a:rPr>
            <a:t>and comparisons used by La Capra Associates in creating the Probabilistic Analysis Quilts (PAQs) found in TA 10A.  The model utilizes data provided by Manitoba Hydro in Appendix 11.3 regarding the domestic Manitoba price of energy (POE) at the meter for</a:t>
          </a:r>
          <a:r>
            <a:rPr lang="en-US" sz="1100" baseline="0">
              <a:solidFill>
                <a:schemeClr val="dk1"/>
              </a:solidFill>
              <a:effectLst/>
              <a:latin typeface="+mn-lt"/>
              <a:ea typeface="+mn-ea"/>
              <a:cs typeface="+mn-cs"/>
            </a:rPr>
            <a:t> each development plan</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Methodology</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This model compares </a:t>
          </a:r>
          <a:r>
            <a:rPr lang="en-US" sz="1100">
              <a:solidFill>
                <a:sysClr val="windowText" lastClr="000000"/>
              </a:solidFill>
              <a:effectLst/>
              <a:latin typeface="+mn-lt"/>
              <a:ea typeface="+mn-ea"/>
              <a:cs typeface="+mn-cs"/>
            </a:rPr>
            <a:t>the POE</a:t>
          </a:r>
          <a:r>
            <a:rPr lang="en-US" sz="1100" baseline="0">
              <a:solidFill>
                <a:sysClr val="windowText" lastClr="000000"/>
              </a:solidFill>
              <a:effectLst/>
              <a:latin typeface="+mn-lt"/>
              <a:ea typeface="+mn-ea"/>
              <a:cs typeface="+mn-cs"/>
            </a:rPr>
            <a:t> values of select MH</a:t>
          </a:r>
          <a:r>
            <a:rPr lang="en-US" sz="1100">
              <a:solidFill>
                <a:sysClr val="windowText" lastClr="000000"/>
              </a:solidFill>
              <a:effectLst/>
              <a:latin typeface="+mn-lt"/>
              <a:ea typeface="+mn-ea"/>
              <a:cs typeface="+mn-cs"/>
            </a:rPr>
            <a:t> development plans across all 27 future scenarios</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over four different time horizons (10-,</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20-, 35-, and 50-years).  The model also compares two selected plans to generate a probability distribution S-Curve.  The user can select the plans for comparison, the time period</a:t>
          </a:r>
          <a:r>
            <a:rPr lang="en-US" sz="1100" baseline="0">
              <a:solidFill>
                <a:sysClr val="windowText" lastClr="000000"/>
              </a:solidFill>
              <a:effectLst/>
              <a:latin typeface="+mn-lt"/>
              <a:ea typeface="+mn-ea"/>
              <a:cs typeface="+mn-cs"/>
            </a:rPr>
            <a:t> </a:t>
          </a:r>
          <a:r>
            <a:rPr lang="en-US" sz="1100">
              <a:solidFill>
                <a:schemeClr val="dk1"/>
              </a:solidFill>
              <a:effectLst/>
              <a:latin typeface="+mn-lt"/>
              <a:ea typeface="+mn-ea"/>
              <a:cs typeface="+mn-cs"/>
            </a:rPr>
            <a:t>and variable probability values in the 'Variables' worksheet.</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model </a:t>
          </a:r>
          <a:r>
            <a:rPr lang="en-US" sz="1100">
              <a:solidFill>
                <a:sysClr val="windowText" lastClr="000000"/>
              </a:solidFill>
              <a:effectLst/>
              <a:latin typeface="+mn-lt"/>
              <a:ea typeface="+mn-ea"/>
              <a:cs typeface="+mn-cs"/>
            </a:rPr>
            <a:t>gathers the POEs</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of all plans under all scenarios for the time horizons.  The results of these calculations are shown in the PAQ</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worksheets.</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Based on the selected Base Case plan in the “Variables” worksheet, the model calculates the POE </a:t>
          </a:r>
          <a:r>
            <a:rPr lang="en-US" sz="1100">
              <a:solidFill>
                <a:schemeClr val="dk1"/>
              </a:solidFill>
              <a:effectLst/>
              <a:latin typeface="+mn-lt"/>
              <a:ea typeface="+mn-ea"/>
              <a:cs typeface="+mn-cs"/>
            </a:rPr>
            <a:t>differential for all cases from the Base Case.  These results can be seen in the incremental probability quilt worksheets.</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expected value of the POE for each plan is calculated by using the weighting the rate increase values for each scenario of a development plan by the probability assigned to that scenario.</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model</a:t>
          </a:r>
          <a:r>
            <a:rPr lang="en-US" sz="1100" baseline="0">
              <a:solidFill>
                <a:schemeClr val="dk1"/>
              </a:solidFill>
              <a:effectLst/>
              <a:latin typeface="+mn-lt"/>
              <a:ea typeface="+mn-ea"/>
              <a:cs typeface="+mn-cs"/>
            </a:rPr>
            <a:t> also creates S-Curves of cumulative POE probabilities by applying the scenario probability values to the POEs.  </a:t>
          </a:r>
          <a:r>
            <a:rPr lang="en-US" sz="1100">
              <a:solidFill>
                <a:schemeClr val="dk1"/>
              </a:solidFill>
              <a:effectLst/>
              <a:latin typeface="+mn-lt"/>
              <a:ea typeface="+mn-ea"/>
              <a:cs typeface="+mn-cs"/>
            </a:rPr>
            <a:t>To create the S-Curve comparison, the model </a:t>
          </a:r>
          <a:r>
            <a:rPr lang="en-US" sz="1100">
              <a:solidFill>
                <a:sysClr val="windowText" lastClr="000000"/>
              </a:solidFill>
              <a:effectLst/>
              <a:latin typeface="+mn-lt"/>
              <a:ea typeface="+mn-ea"/>
              <a:cs typeface="+mn-cs"/>
            </a:rPr>
            <a:t>selects the column </a:t>
          </a:r>
          <a:r>
            <a:rPr lang="en-US" sz="1100">
              <a:solidFill>
                <a:schemeClr val="dk1"/>
              </a:solidFill>
              <a:effectLst/>
              <a:latin typeface="+mn-lt"/>
              <a:ea typeface="+mn-ea"/>
              <a:cs typeface="+mn-cs"/>
            </a:rPr>
            <a:t>representing the Change Case plan from the appropriate incremental probability quilt (as determined in the user inputs).  The </a:t>
          </a:r>
          <a:r>
            <a:rPr lang="en-US" sz="1100">
              <a:solidFill>
                <a:sysClr val="windowText" lastClr="000000"/>
              </a:solidFill>
              <a:effectLst/>
              <a:latin typeface="+mn-lt"/>
              <a:ea typeface="+mn-ea"/>
              <a:cs typeface="+mn-cs"/>
            </a:rPr>
            <a:t>POE values </a:t>
          </a:r>
          <a:r>
            <a:rPr lang="en-US" sz="1100">
              <a:solidFill>
                <a:schemeClr val="dk1"/>
              </a:solidFill>
              <a:effectLst/>
              <a:latin typeface="+mn-lt"/>
              <a:ea typeface="+mn-ea"/>
              <a:cs typeface="+mn-cs"/>
            </a:rPr>
            <a:t>from the quilt are plotted appropriately to create the S-Curve of cumulative probability, along with a table of values, to create Chart 1.  The model also creates Chart 2, which shows the S-Curves comparing the Change</a:t>
          </a:r>
          <a:r>
            <a:rPr lang="en-US" sz="1100" baseline="0">
              <a:solidFill>
                <a:schemeClr val="dk1"/>
              </a:solidFill>
              <a:effectLst/>
              <a:latin typeface="+mn-lt"/>
              <a:ea typeface="+mn-ea"/>
              <a:cs typeface="+mn-cs"/>
            </a:rPr>
            <a:t> Case to the Base Case </a:t>
          </a:r>
          <a:r>
            <a:rPr lang="en-US" sz="1100">
              <a:solidFill>
                <a:schemeClr val="dk1"/>
              </a:solidFill>
              <a:effectLst/>
              <a:latin typeface="+mn-lt"/>
              <a:ea typeface="+mn-ea"/>
              <a:cs typeface="+mn-cs"/>
            </a:rPr>
            <a:t>across all four time period options.</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36000"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0.44195</cdr:x>
      <cdr:y>0.03538</cdr:y>
    </cdr:from>
    <cdr:to>
      <cdr:x>0.69781</cdr:x>
      <cdr:y>0.10109</cdr:y>
    </cdr:to>
    <cdr:sp macro="" textlink="">
      <cdr:nvSpPr>
        <cdr:cNvPr id="2" name="TextBox 1"/>
        <cdr:cNvSpPr txBox="1"/>
      </cdr:nvSpPr>
      <cdr:spPr>
        <a:xfrm xmlns:a="http://schemas.openxmlformats.org/drawingml/2006/main">
          <a:off x="3820583" y="222250"/>
          <a:ext cx="2211917" cy="412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38442" cy="627184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Manitoba%20PUB%20-%20Manitoba%20Hydro%20NFAT%20review\Commercially%20Sensitive%20Information-CONFIDENTAL\SharePoint%20Material\Optionality%20With%20Uncertainty%20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Manitoba%20PUB%20-%20Manitoba%20Hydro%20NFAT%20review/LCA%20Report/Drafts/Charts%20and%20Figures/Tech%20Appendix%209%20-%20Economic%20Analysis/Work%20Papers/15-%20Probability%20Distri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NK"/>
      <sheetName val="Decision Tree"/>
      <sheetName val="Updated Decision Trees"/>
      <sheetName val="Chart1"/>
      <sheetName val="WEIGHTS"/>
      <sheetName val="Pathway1"/>
      <sheetName val="Pathway2"/>
      <sheetName val="Pathway3"/>
      <sheetName val="Pathway3.5"/>
      <sheetName val="Pathway4"/>
      <sheetName val="Pathway4.5"/>
      <sheetName val="Pathway5"/>
      <sheetName val="TEMPLATE"/>
      <sheetName val="treeCalc_9"/>
      <sheetName val="treeCalc_8"/>
      <sheetName val="treeCalc_7"/>
      <sheetName val="treeCalc_6"/>
      <sheetName val="treeCalc_5"/>
      <sheetName val="treeCalc_4"/>
      <sheetName val="treeCalc_3"/>
      <sheetName val="treeCalc_2"/>
      <sheetName val="_PalUtilTempWorksheet"/>
      <sheetName val="treeCalc_1"/>
      <sheetName val="Complete S-Curve "/>
      <sheetName val="Summary Table"/>
      <sheetName val="treeCalc_12"/>
      <sheetName val="treeCalc_11"/>
      <sheetName val="treeCalc_10"/>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Name</v>
          </cell>
        </row>
      </sheetData>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Directory"/>
      <sheetName val="T9A Figures"/>
      <sheetName val="Variables"/>
      <sheetName val="Chart 1-Single Time Period"/>
      <sheetName val="Data for Chart 1"/>
      <sheetName val="Chart 2-Multiple Time Periods"/>
      <sheetName val="Data for Chart 2"/>
      <sheetName val="ModifiedQuilt"/>
      <sheetName val="Reference Sheet"/>
      <sheetName val="20 Yr. Prob Quilt"/>
      <sheetName val="Incremental 20 Yr. Prob Quilt"/>
      <sheetName val="35 Yr. Prob Quilt"/>
      <sheetName val="Incremental 35 Yr. Prob Quilt"/>
      <sheetName val="50 Yr. Prob Quilt"/>
      <sheetName val="Incremental 50 Yr. Prob Quilt"/>
      <sheetName val="78 Yr. Prob Quilt"/>
      <sheetName val="Incremental 78 Yr. Prob Quilt"/>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 val="048"/>
      <sheetName val="049"/>
      <sheetName val="050"/>
      <sheetName val="051"/>
      <sheetName val="052"/>
      <sheetName val="053"/>
      <sheetName val="054"/>
      <sheetName val="055"/>
      <sheetName val="056"/>
      <sheetName val="057"/>
      <sheetName val="058"/>
      <sheetName val="059"/>
      <sheetName val="060"/>
      <sheetName val="061"/>
      <sheetName val="062"/>
      <sheetName val="063"/>
      <sheetName val="064"/>
      <sheetName val="065"/>
      <sheetName val="066"/>
      <sheetName val="067"/>
      <sheetName val="068"/>
      <sheetName val="069"/>
      <sheetName val="070"/>
      <sheetName val="071"/>
      <sheetName val="072"/>
      <sheetName val="073"/>
      <sheetName val="074"/>
      <sheetName val="075"/>
      <sheetName val="076"/>
      <sheetName val="077"/>
      <sheetName val="078"/>
      <sheetName val="079"/>
      <sheetName val="080"/>
      <sheetName val="081"/>
      <sheetName val="082"/>
      <sheetName val="083"/>
      <sheetName val="084"/>
      <sheetName val="085"/>
      <sheetName val="086"/>
      <sheetName val="087"/>
      <sheetName val="088"/>
      <sheetName val="089"/>
      <sheetName val="090"/>
      <sheetName val="091"/>
      <sheetName val="092"/>
      <sheetName val="093"/>
      <sheetName val="094"/>
      <sheetName val="095"/>
      <sheetName val="096"/>
      <sheetName val="097"/>
      <sheetName val="098"/>
      <sheetName val="0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259"/>
      <sheetName val="260"/>
      <sheetName val="261"/>
      <sheetName val="262"/>
      <sheetName val="263"/>
      <sheetName val="264"/>
      <sheetName val="265"/>
      <sheetName val="266"/>
      <sheetName val="267"/>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 val="292"/>
      <sheetName val="293"/>
      <sheetName val="294"/>
      <sheetName val="295"/>
      <sheetName val="296"/>
      <sheetName val="297"/>
      <sheetName val="298"/>
      <sheetName val="299"/>
      <sheetName val="300"/>
      <sheetName val="301"/>
      <sheetName val="302"/>
      <sheetName val="303"/>
      <sheetName val="304"/>
      <sheetName val="305"/>
      <sheetName val="306"/>
      <sheetName val="307"/>
      <sheetName val="308"/>
      <sheetName val="30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 val="331"/>
      <sheetName val="332"/>
      <sheetName val="333"/>
      <sheetName val="335"/>
      <sheetName val="334"/>
      <sheetName val="336"/>
      <sheetName val="337"/>
      <sheetName val="338"/>
      <sheetName val="339"/>
      <sheetName val="340"/>
      <sheetName val="341"/>
      <sheetName val="342"/>
      <sheetName val="343"/>
      <sheetName val="344"/>
      <sheetName val="345"/>
      <sheetName val="346"/>
      <sheetName val="347"/>
      <sheetName val="348"/>
      <sheetName val="349"/>
      <sheetName val="350"/>
      <sheetName val="351"/>
      <sheetName val="352"/>
      <sheetName val="353"/>
      <sheetName val="354"/>
      <sheetName val="355"/>
      <sheetName val="356"/>
      <sheetName val="357"/>
      <sheetName val="358"/>
      <sheetName val="359"/>
      <sheetName val="360"/>
      <sheetName val="361"/>
      <sheetName val="362"/>
      <sheetName val="363"/>
      <sheetName val="364"/>
      <sheetName val="365"/>
      <sheetName val="366"/>
      <sheetName val="367"/>
      <sheetName val="368"/>
      <sheetName val="369"/>
      <sheetName val="370"/>
      <sheetName val="371"/>
      <sheetName val="372"/>
      <sheetName val="373"/>
      <sheetName val="374"/>
      <sheetName val="375"/>
      <sheetName val="376"/>
      <sheetName val="377"/>
      <sheetName val="378"/>
      <sheetName val="379"/>
      <sheetName val="380"/>
      <sheetName val="381"/>
      <sheetName val="382"/>
      <sheetName val="383"/>
      <sheetName val="384"/>
      <sheetName val="385"/>
      <sheetName val="386"/>
      <sheetName val="387"/>
      <sheetName val="388"/>
      <sheetName val="389"/>
      <sheetName val="390"/>
      <sheetName val="391"/>
      <sheetName val="392"/>
      <sheetName val="393"/>
      <sheetName val="394"/>
      <sheetName val="395"/>
      <sheetName val="396"/>
      <sheetName val="397"/>
      <sheetName val="398"/>
      <sheetName val="399"/>
      <sheetName val="400"/>
      <sheetName val="401"/>
      <sheetName val="402"/>
      <sheetName val="403"/>
      <sheetName val="404"/>
      <sheetName val="405"/>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tabSelected="1" topLeftCell="A2" workbookViewId="0">
      <selection activeCell="R42" sqref="R42"/>
    </sheetView>
  </sheetViews>
  <sheetFormatPr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workbookViewId="0">
      <selection activeCell="B2" sqref="B2"/>
    </sheetView>
  </sheetViews>
  <sheetFormatPr defaultRowHeight="15"/>
  <cols>
    <col min="5" max="5" width="13.7109375" customWidth="1"/>
    <col min="10" max="10" width="14.42578125" customWidth="1"/>
    <col min="18" max="18" width="9.140625" customWidth="1"/>
  </cols>
  <sheetData>
    <row r="1" spans="1:18">
      <c r="B1" s="1"/>
      <c r="C1" s="2"/>
      <c r="D1" s="2"/>
      <c r="E1" s="2">
        <v>14</v>
      </c>
      <c r="F1" s="2">
        <v>12</v>
      </c>
      <c r="G1" s="2">
        <v>6</v>
      </c>
      <c r="H1" s="2">
        <v>13</v>
      </c>
      <c r="I1" s="2">
        <v>4</v>
      </c>
      <c r="J1" s="2">
        <v>1</v>
      </c>
      <c r="K1" s="2">
        <v>2</v>
      </c>
      <c r="L1" s="2">
        <v>7</v>
      </c>
      <c r="M1" s="3"/>
      <c r="N1" s="2"/>
      <c r="O1" s="2"/>
      <c r="P1" s="2"/>
      <c r="Q1" s="3"/>
    </row>
    <row r="2" spans="1:18" ht="15.75" thickBot="1">
      <c r="A2" s="2"/>
      <c r="B2" s="2"/>
      <c r="C2" s="2"/>
      <c r="D2" s="2"/>
      <c r="E2" s="2">
        <v>4</v>
      </c>
      <c r="F2" s="2">
        <v>7</v>
      </c>
      <c r="G2" s="2">
        <v>8</v>
      </c>
      <c r="H2" s="2">
        <v>9</v>
      </c>
      <c r="I2" s="2">
        <v>10</v>
      </c>
      <c r="J2" s="2">
        <v>12</v>
      </c>
      <c r="K2" s="2">
        <v>14</v>
      </c>
      <c r="L2" s="2">
        <v>16</v>
      </c>
      <c r="M2" s="2">
        <v>19</v>
      </c>
      <c r="N2" s="2">
        <v>20</v>
      </c>
      <c r="O2" s="2">
        <v>21</v>
      </c>
      <c r="P2" s="2">
        <v>22</v>
      </c>
      <c r="Q2" s="2">
        <v>23</v>
      </c>
    </row>
    <row r="3" spans="1:18" ht="15.75" thickBot="1">
      <c r="A3" s="28"/>
      <c r="B3" s="4"/>
      <c r="C3" s="2"/>
      <c r="D3" s="2"/>
      <c r="E3" s="5">
        <v>1</v>
      </c>
      <c r="F3" s="6">
        <v>4</v>
      </c>
      <c r="G3" s="6">
        <v>5</v>
      </c>
      <c r="H3" s="6">
        <v>6</v>
      </c>
      <c r="I3" s="6">
        <v>7</v>
      </c>
      <c r="J3" s="6">
        <v>9</v>
      </c>
      <c r="K3" s="6">
        <v>11</v>
      </c>
      <c r="L3" s="6">
        <v>13</v>
      </c>
      <c r="M3" s="3"/>
      <c r="N3" s="7"/>
      <c r="O3" s="7"/>
      <c r="P3" s="2"/>
      <c r="Q3" s="3"/>
    </row>
    <row r="4" spans="1:18" ht="15.75" thickBot="1">
      <c r="B4" s="2"/>
      <c r="C4" s="2"/>
      <c r="D4" s="2"/>
      <c r="E4" s="5" t="s">
        <v>3</v>
      </c>
      <c r="F4" s="6" t="s">
        <v>9</v>
      </c>
      <c r="G4" s="6" t="s">
        <v>14</v>
      </c>
      <c r="H4" s="6" t="s">
        <v>13</v>
      </c>
      <c r="I4" s="6" t="s">
        <v>6</v>
      </c>
      <c r="J4" s="6" t="s">
        <v>8</v>
      </c>
      <c r="K4" s="6" t="s">
        <v>15</v>
      </c>
      <c r="L4" s="6" t="s">
        <v>11</v>
      </c>
      <c r="M4" s="3"/>
      <c r="N4" s="2"/>
      <c r="O4" s="2"/>
      <c r="P4" s="2"/>
      <c r="Q4" s="3"/>
    </row>
    <row r="5" spans="1:18" ht="39" thickTop="1">
      <c r="A5" s="2"/>
      <c r="B5" s="167" t="s">
        <v>29</v>
      </c>
      <c r="C5" s="167" t="s">
        <v>30</v>
      </c>
      <c r="D5" s="167" t="s">
        <v>31</v>
      </c>
      <c r="E5" s="165" t="s">
        <v>25</v>
      </c>
      <c r="F5" s="165" t="s">
        <v>26</v>
      </c>
      <c r="G5" s="165" t="s">
        <v>27</v>
      </c>
      <c r="H5" s="165" t="s">
        <v>24</v>
      </c>
      <c r="I5" s="165" t="s">
        <v>23</v>
      </c>
      <c r="J5" s="165" t="s">
        <v>17</v>
      </c>
      <c r="K5" s="165" t="s">
        <v>21</v>
      </c>
      <c r="L5" s="165" t="s">
        <v>22</v>
      </c>
      <c r="M5" s="3"/>
      <c r="N5" s="8" t="s">
        <v>32</v>
      </c>
      <c r="O5" s="9"/>
      <c r="P5" s="2"/>
      <c r="Q5" s="3"/>
    </row>
    <row r="6" spans="1:18" ht="15.75" thickBot="1">
      <c r="A6" s="2"/>
      <c r="B6" s="168"/>
      <c r="C6" s="168"/>
      <c r="D6" s="168"/>
      <c r="E6" s="166"/>
      <c r="F6" s="166"/>
      <c r="G6" s="166"/>
      <c r="H6" s="166"/>
      <c r="I6" s="166"/>
      <c r="J6" s="166"/>
      <c r="K6" s="166"/>
      <c r="L6" s="166"/>
      <c r="M6" s="3"/>
      <c r="N6" s="10"/>
      <c r="O6" s="11"/>
      <c r="P6" s="2"/>
      <c r="Q6" s="3"/>
      <c r="R6" s="27"/>
    </row>
    <row r="7" spans="1:18" ht="15.75" thickBot="1">
      <c r="A7" s="2">
        <v>4</v>
      </c>
      <c r="B7" s="31" t="s">
        <v>20</v>
      </c>
      <c r="C7" s="33" t="s">
        <v>20</v>
      </c>
      <c r="D7" s="37" t="s">
        <v>19</v>
      </c>
      <c r="E7" s="12">
        <v>88.98</v>
      </c>
      <c r="F7" s="12">
        <v>91.37</v>
      </c>
      <c r="G7" s="12">
        <v>91.72</v>
      </c>
      <c r="H7" s="12">
        <v>89.03</v>
      </c>
      <c r="I7" s="12">
        <v>91.78</v>
      </c>
      <c r="J7" s="12">
        <v>93.26</v>
      </c>
      <c r="K7" s="12">
        <v>93.73</v>
      </c>
      <c r="L7" s="12">
        <v>89.65</v>
      </c>
      <c r="M7" s="13" t="s">
        <v>36</v>
      </c>
      <c r="N7" s="14">
        <v>1.35E-2</v>
      </c>
      <c r="O7" s="15">
        <f>SUM(N7:N9)</f>
        <v>4.4999999999999998E-2</v>
      </c>
      <c r="P7" s="2"/>
      <c r="Q7" s="13" t="s">
        <v>36</v>
      </c>
    </row>
    <row r="8" spans="1:18" ht="15.75" thickBot="1">
      <c r="A8" s="2">
        <v>5</v>
      </c>
      <c r="B8" s="31" t="s">
        <v>20</v>
      </c>
      <c r="C8" s="33" t="s">
        <v>20</v>
      </c>
      <c r="D8" s="16" t="s">
        <v>18</v>
      </c>
      <c r="E8" s="12">
        <v>86.66</v>
      </c>
      <c r="F8" s="12">
        <v>88.75</v>
      </c>
      <c r="G8" s="12">
        <v>88.86</v>
      </c>
      <c r="H8" s="12">
        <v>86.81</v>
      </c>
      <c r="I8" s="12">
        <v>88.91</v>
      </c>
      <c r="J8" s="12">
        <v>90.49</v>
      </c>
      <c r="K8" s="12">
        <v>90.32</v>
      </c>
      <c r="L8" s="12">
        <v>87.48</v>
      </c>
      <c r="M8" s="13" t="s">
        <v>38</v>
      </c>
      <c r="N8" s="17">
        <v>2.2499999999999999E-2</v>
      </c>
      <c r="O8" s="18"/>
      <c r="P8" s="2"/>
      <c r="Q8" s="13" t="s">
        <v>38</v>
      </c>
    </row>
    <row r="9" spans="1:18" ht="15.75" thickBot="1">
      <c r="A9" s="2">
        <v>6</v>
      </c>
      <c r="B9" s="31" t="s">
        <v>20</v>
      </c>
      <c r="C9" s="33" t="s">
        <v>20</v>
      </c>
      <c r="D9" s="35" t="s">
        <v>20</v>
      </c>
      <c r="E9" s="12">
        <v>84.41</v>
      </c>
      <c r="F9" s="12">
        <v>86.35</v>
      </c>
      <c r="G9" s="12">
        <v>86.5</v>
      </c>
      <c r="H9" s="12">
        <v>84.83</v>
      </c>
      <c r="I9" s="12">
        <v>86.23</v>
      </c>
      <c r="J9" s="12">
        <v>88.19</v>
      </c>
      <c r="K9" s="12">
        <v>87.62</v>
      </c>
      <c r="L9" s="12">
        <v>85.68</v>
      </c>
      <c r="M9" s="13" t="s">
        <v>40</v>
      </c>
      <c r="N9" s="17">
        <v>8.9999999999999993E-3</v>
      </c>
      <c r="O9" s="19"/>
      <c r="P9" s="2"/>
      <c r="Q9" s="13" t="s">
        <v>40</v>
      </c>
    </row>
    <row r="10" spans="1:18" ht="15.75" thickBot="1">
      <c r="A10" s="2">
        <v>7</v>
      </c>
      <c r="B10" s="31" t="s">
        <v>20</v>
      </c>
      <c r="C10" s="30" t="s">
        <v>18</v>
      </c>
      <c r="D10" s="37" t="s">
        <v>19</v>
      </c>
      <c r="E10" s="12">
        <v>120.73</v>
      </c>
      <c r="F10" s="12">
        <v>125.87</v>
      </c>
      <c r="G10" s="12">
        <v>125.07</v>
      </c>
      <c r="H10" s="12">
        <v>120.88</v>
      </c>
      <c r="I10" s="12">
        <v>125.45</v>
      </c>
      <c r="J10" s="12">
        <v>129.02000000000001</v>
      </c>
      <c r="K10" s="12">
        <v>126.78</v>
      </c>
      <c r="L10" s="12">
        <v>123.96</v>
      </c>
      <c r="M10" s="13" t="s">
        <v>41</v>
      </c>
      <c r="N10" s="17">
        <v>4.4999999999999998E-2</v>
      </c>
      <c r="O10" s="15">
        <f>SUM(N10:N12)</f>
        <v>0.15</v>
      </c>
      <c r="P10" s="2"/>
      <c r="Q10" s="13" t="s">
        <v>41</v>
      </c>
    </row>
    <row r="11" spans="1:18" ht="15.75" thickBot="1">
      <c r="A11" s="2">
        <v>8</v>
      </c>
      <c r="B11" s="31" t="s">
        <v>20</v>
      </c>
      <c r="C11" s="30" t="s">
        <v>18</v>
      </c>
      <c r="D11" s="16" t="s">
        <v>18</v>
      </c>
      <c r="E11" s="12">
        <v>117.5</v>
      </c>
      <c r="F11" s="12">
        <v>121.7</v>
      </c>
      <c r="G11" s="12">
        <v>120.92</v>
      </c>
      <c r="H11" s="12">
        <v>117.77</v>
      </c>
      <c r="I11" s="12">
        <v>121.1</v>
      </c>
      <c r="J11" s="12">
        <v>124.71</v>
      </c>
      <c r="K11" s="12">
        <v>121.97</v>
      </c>
      <c r="L11" s="12">
        <v>120.51</v>
      </c>
      <c r="M11" s="13" t="s">
        <v>42</v>
      </c>
      <c r="N11" s="17">
        <v>7.4999999999999997E-2</v>
      </c>
      <c r="O11" s="18"/>
      <c r="P11" s="2"/>
      <c r="Q11" s="13" t="s">
        <v>42</v>
      </c>
    </row>
    <row r="12" spans="1:18" ht="15.75" thickBot="1">
      <c r="A12" s="2">
        <v>9</v>
      </c>
      <c r="B12" s="31" t="s">
        <v>20</v>
      </c>
      <c r="C12" s="30" t="s">
        <v>18</v>
      </c>
      <c r="D12" s="35" t="s">
        <v>20</v>
      </c>
      <c r="E12" s="12">
        <v>114.8</v>
      </c>
      <c r="F12" s="12">
        <v>118.31</v>
      </c>
      <c r="G12" s="12">
        <v>117.6</v>
      </c>
      <c r="H12" s="12">
        <v>115.15</v>
      </c>
      <c r="I12" s="12">
        <v>117.58</v>
      </c>
      <c r="J12" s="12">
        <v>121.08</v>
      </c>
      <c r="K12" s="12">
        <v>118.84</v>
      </c>
      <c r="L12" s="12">
        <v>117.63</v>
      </c>
      <c r="M12" s="13" t="s">
        <v>43</v>
      </c>
      <c r="N12" s="17">
        <v>0.03</v>
      </c>
      <c r="O12" s="19"/>
      <c r="P12" s="2"/>
      <c r="Q12" s="13" t="s">
        <v>44</v>
      </c>
    </row>
    <row r="13" spans="1:18" ht="15.75" thickBot="1">
      <c r="A13" s="2">
        <v>10</v>
      </c>
      <c r="B13" s="31" t="s">
        <v>20</v>
      </c>
      <c r="C13" s="36" t="s">
        <v>19</v>
      </c>
      <c r="D13" s="37" t="s">
        <v>19</v>
      </c>
      <c r="E13" s="12">
        <v>164.01</v>
      </c>
      <c r="F13" s="12">
        <v>172.51</v>
      </c>
      <c r="G13" s="12">
        <v>174.03</v>
      </c>
      <c r="H13" s="12">
        <v>164.13</v>
      </c>
      <c r="I13" s="12">
        <v>174.72</v>
      </c>
      <c r="J13" s="12">
        <v>183.08</v>
      </c>
      <c r="K13" s="12">
        <v>173.31</v>
      </c>
      <c r="L13" s="12">
        <v>172.47</v>
      </c>
      <c r="M13" s="13" t="s">
        <v>46</v>
      </c>
      <c r="N13" s="17">
        <v>3.15E-2</v>
      </c>
      <c r="O13" s="15">
        <f>SUM(N13:N15)</f>
        <v>0.105</v>
      </c>
      <c r="P13" s="2"/>
      <c r="Q13" s="13" t="s">
        <v>46</v>
      </c>
    </row>
    <row r="14" spans="1:18" ht="15.75" thickBot="1">
      <c r="A14" s="2">
        <v>11</v>
      </c>
      <c r="B14" s="31" t="s">
        <v>20</v>
      </c>
      <c r="C14" s="36" t="s">
        <v>19</v>
      </c>
      <c r="D14" s="16" t="s">
        <v>18</v>
      </c>
      <c r="E14" s="12">
        <v>160.06</v>
      </c>
      <c r="F14" s="12">
        <v>167.88</v>
      </c>
      <c r="G14" s="12">
        <v>168.51</v>
      </c>
      <c r="H14" s="12">
        <v>160.29</v>
      </c>
      <c r="I14" s="12">
        <v>168.7</v>
      </c>
      <c r="J14" s="12">
        <v>176.26</v>
      </c>
      <c r="K14" s="12">
        <v>167.39</v>
      </c>
      <c r="L14" s="12">
        <v>167.17</v>
      </c>
      <c r="M14" s="13" t="s">
        <v>47</v>
      </c>
      <c r="N14" s="17">
        <v>5.2499999999999998E-2</v>
      </c>
      <c r="O14" s="18"/>
      <c r="P14" s="2"/>
      <c r="Q14" s="13" t="s">
        <v>47</v>
      </c>
    </row>
    <row r="15" spans="1:18" ht="15.75" thickBot="1">
      <c r="A15" s="2">
        <v>12</v>
      </c>
      <c r="B15" s="31" t="s">
        <v>20</v>
      </c>
      <c r="C15" s="36" t="s">
        <v>19</v>
      </c>
      <c r="D15" s="35" t="s">
        <v>20</v>
      </c>
      <c r="E15" s="12">
        <v>155.54</v>
      </c>
      <c r="F15" s="12">
        <v>162.85</v>
      </c>
      <c r="G15" s="12">
        <v>163.89</v>
      </c>
      <c r="H15" s="12">
        <v>157.05000000000001</v>
      </c>
      <c r="I15" s="12">
        <v>163.19999999999999</v>
      </c>
      <c r="J15" s="12">
        <v>170.91</v>
      </c>
      <c r="K15" s="12">
        <v>162.88999999999999</v>
      </c>
      <c r="L15" s="12">
        <v>162.84</v>
      </c>
      <c r="M15" s="13" t="s">
        <v>48</v>
      </c>
      <c r="N15" s="20">
        <v>2.1000000000000001E-2</v>
      </c>
      <c r="O15" s="19"/>
      <c r="P15" s="2"/>
      <c r="Q15" s="13" t="s">
        <v>48</v>
      </c>
    </row>
    <row r="16" spans="1:18" ht="15.75" customHeight="1" thickTop="1" thickBot="1">
      <c r="A16" s="2">
        <v>13</v>
      </c>
      <c r="B16" s="29" t="s">
        <v>18</v>
      </c>
      <c r="C16" s="34" t="s">
        <v>20</v>
      </c>
      <c r="D16" s="37" t="s">
        <v>19</v>
      </c>
      <c r="E16" s="12">
        <v>85.81</v>
      </c>
      <c r="F16" s="12">
        <v>88.4</v>
      </c>
      <c r="G16" s="12">
        <v>94.1</v>
      </c>
      <c r="H16" s="12">
        <v>86.74</v>
      </c>
      <c r="I16" s="12">
        <v>93.49</v>
      </c>
      <c r="J16" s="12">
        <v>99.49</v>
      </c>
      <c r="K16" s="12">
        <v>95.68</v>
      </c>
      <c r="L16" s="12">
        <v>90.55</v>
      </c>
      <c r="M16" s="13" t="s">
        <v>50</v>
      </c>
      <c r="N16" s="14">
        <v>2.4750000000000001E-2</v>
      </c>
      <c r="O16" s="15">
        <f>SUM(N16:N18)</f>
        <v>8.2500000000000004E-2</v>
      </c>
      <c r="P16" s="2"/>
      <c r="Q16" s="13" t="s">
        <v>50</v>
      </c>
    </row>
    <row r="17" spans="1:21" ht="16.5" thickTop="1" thickBot="1">
      <c r="A17" s="2">
        <v>14</v>
      </c>
      <c r="B17" s="29" t="s">
        <v>18</v>
      </c>
      <c r="C17" s="34" t="s">
        <v>20</v>
      </c>
      <c r="D17" s="16" t="s">
        <v>18</v>
      </c>
      <c r="E17" s="12">
        <v>83.15</v>
      </c>
      <c r="F17" s="12">
        <v>85.39</v>
      </c>
      <c r="G17" s="12">
        <v>90.98</v>
      </c>
      <c r="H17" s="12">
        <v>84.21</v>
      </c>
      <c r="I17" s="12">
        <v>90.19</v>
      </c>
      <c r="J17" s="12">
        <v>96.56</v>
      </c>
      <c r="K17" s="12">
        <v>92.13</v>
      </c>
      <c r="L17" s="12">
        <v>88.38</v>
      </c>
      <c r="M17" s="13" t="s">
        <v>51</v>
      </c>
      <c r="N17" s="17">
        <v>4.1250000000000002E-2</v>
      </c>
      <c r="O17" s="18"/>
      <c r="P17" s="2"/>
      <c r="Q17" s="13" t="s">
        <v>51</v>
      </c>
    </row>
    <row r="18" spans="1:21" ht="16.5" thickTop="1" thickBot="1">
      <c r="A18" s="2">
        <v>15</v>
      </c>
      <c r="B18" s="29" t="s">
        <v>18</v>
      </c>
      <c r="C18" s="34" t="s">
        <v>20</v>
      </c>
      <c r="D18" s="35" t="s">
        <v>20</v>
      </c>
      <c r="E18" s="12">
        <v>81.05</v>
      </c>
      <c r="F18" s="12">
        <v>82.99</v>
      </c>
      <c r="G18" s="12">
        <v>88.53</v>
      </c>
      <c r="H18" s="12">
        <v>82.15</v>
      </c>
      <c r="I18" s="12">
        <v>87.59</v>
      </c>
      <c r="J18" s="12">
        <v>94.34</v>
      </c>
      <c r="K18" s="12">
        <v>89.39</v>
      </c>
      <c r="L18" s="12">
        <v>86.59</v>
      </c>
      <c r="M18" s="13" t="s">
        <v>52</v>
      </c>
      <c r="N18" s="17">
        <v>1.6500000000000001E-2</v>
      </c>
      <c r="O18" s="19"/>
      <c r="P18" s="2"/>
      <c r="Q18" s="13" t="s">
        <v>52</v>
      </c>
    </row>
    <row r="19" spans="1:21" ht="15.75" thickBot="1">
      <c r="A19" s="2">
        <v>16</v>
      </c>
      <c r="B19" s="29" t="s">
        <v>18</v>
      </c>
      <c r="C19" s="30" t="s">
        <v>18</v>
      </c>
      <c r="D19" s="38" t="s">
        <v>19</v>
      </c>
      <c r="E19" s="12">
        <v>117.39</v>
      </c>
      <c r="F19" s="12">
        <v>122.56</v>
      </c>
      <c r="G19" s="12">
        <v>129.41</v>
      </c>
      <c r="H19" s="12">
        <v>118.68</v>
      </c>
      <c r="I19" s="12">
        <v>128.69</v>
      </c>
      <c r="J19" s="12">
        <v>137.46</v>
      </c>
      <c r="K19" s="12">
        <v>132.56</v>
      </c>
      <c r="L19" s="12">
        <v>124.87</v>
      </c>
      <c r="M19" s="13" t="s">
        <v>53</v>
      </c>
      <c r="N19" s="20">
        <v>8.2500000000000004E-2</v>
      </c>
      <c r="O19" s="15">
        <f>SUM(N19:N21)</f>
        <v>0.27500000000000002</v>
      </c>
      <c r="P19" s="2"/>
      <c r="Q19" s="13" t="s">
        <v>53</v>
      </c>
    </row>
    <row r="20" spans="1:21" ht="15.75" thickBot="1">
      <c r="A20" s="2">
        <v>17</v>
      </c>
      <c r="B20" s="29" t="s">
        <v>18</v>
      </c>
      <c r="C20" s="30" t="s">
        <v>18</v>
      </c>
      <c r="D20" s="21" t="s">
        <v>18</v>
      </c>
      <c r="E20" s="108">
        <v>113.08</v>
      </c>
      <c r="F20" s="12">
        <v>117.69</v>
      </c>
      <c r="G20" s="12">
        <v>124.35</v>
      </c>
      <c r="H20" s="12">
        <v>114.81</v>
      </c>
      <c r="I20" s="12">
        <v>123.35</v>
      </c>
      <c r="J20" s="12">
        <v>133</v>
      </c>
      <c r="K20" s="12">
        <v>127.02</v>
      </c>
      <c r="L20" s="12">
        <v>121.42</v>
      </c>
      <c r="M20" s="13" t="s">
        <v>54</v>
      </c>
      <c r="N20" s="22">
        <v>0.13750000000000001</v>
      </c>
      <c r="O20" s="18"/>
      <c r="P20" s="2"/>
      <c r="Q20" s="13" t="s">
        <v>54</v>
      </c>
    </row>
    <row r="21" spans="1:21" ht="15.75" thickBot="1">
      <c r="A21" s="2">
        <v>18</v>
      </c>
      <c r="B21" s="29" t="s">
        <v>18</v>
      </c>
      <c r="C21" s="30" t="s">
        <v>18</v>
      </c>
      <c r="D21" s="23" t="s">
        <v>28</v>
      </c>
      <c r="E21" s="12">
        <v>109.91</v>
      </c>
      <c r="F21" s="12">
        <v>113.89</v>
      </c>
      <c r="G21" s="12">
        <v>120.66</v>
      </c>
      <c r="H21" s="12">
        <v>111.55</v>
      </c>
      <c r="I21" s="12">
        <v>119.28</v>
      </c>
      <c r="J21" s="12">
        <v>129.51</v>
      </c>
      <c r="K21" s="12">
        <v>122.68</v>
      </c>
      <c r="L21" s="12">
        <v>118.61</v>
      </c>
      <c r="M21" s="13" t="s">
        <v>55</v>
      </c>
      <c r="N21" s="24">
        <v>5.5000000000000007E-2</v>
      </c>
      <c r="O21" s="19"/>
      <c r="P21" s="2"/>
      <c r="Q21" s="13" t="s">
        <v>55</v>
      </c>
    </row>
    <row r="22" spans="1:21" ht="15.75" customHeight="1" thickBot="1">
      <c r="A22" s="2">
        <v>19</v>
      </c>
      <c r="B22" s="29" t="s">
        <v>18</v>
      </c>
      <c r="C22" s="36" t="s">
        <v>19</v>
      </c>
      <c r="D22" s="37" t="s">
        <v>19</v>
      </c>
      <c r="E22" s="12">
        <v>157.63</v>
      </c>
      <c r="F22" s="12">
        <v>167.08</v>
      </c>
      <c r="G22" s="12">
        <v>180.59</v>
      </c>
      <c r="H22" s="12">
        <v>160.27000000000001</v>
      </c>
      <c r="I22" s="12">
        <v>179.33</v>
      </c>
      <c r="J22" s="12">
        <v>196.24</v>
      </c>
      <c r="K22" s="12">
        <v>185.12</v>
      </c>
      <c r="L22" s="12">
        <v>174.03</v>
      </c>
      <c r="M22" s="13" t="s">
        <v>56</v>
      </c>
      <c r="N22" s="17">
        <v>5.7749999999999996E-2</v>
      </c>
      <c r="O22" s="15">
        <f>SUM(N22:N24)</f>
        <v>0.1925</v>
      </c>
      <c r="P22" s="2"/>
      <c r="Q22" s="13" t="s">
        <v>56</v>
      </c>
    </row>
    <row r="23" spans="1:21" ht="15.75" thickBot="1">
      <c r="A23" s="2">
        <v>20</v>
      </c>
      <c r="B23" s="29" t="s">
        <v>18</v>
      </c>
      <c r="C23" s="36" t="s">
        <v>19</v>
      </c>
      <c r="D23" s="16" t="s">
        <v>18</v>
      </c>
      <c r="E23" s="12">
        <v>151.83000000000001</v>
      </c>
      <c r="F23" s="12">
        <v>160.22999999999999</v>
      </c>
      <c r="G23" s="12">
        <v>173.19</v>
      </c>
      <c r="H23" s="12">
        <v>154.63999999999999</v>
      </c>
      <c r="I23" s="12">
        <v>171.45</v>
      </c>
      <c r="J23" s="12">
        <v>189.54</v>
      </c>
      <c r="K23" s="12">
        <v>176.81</v>
      </c>
      <c r="L23" s="12">
        <v>168.74</v>
      </c>
      <c r="M23" s="13" t="s">
        <v>57</v>
      </c>
      <c r="N23" s="17">
        <v>9.6250000000000002E-2</v>
      </c>
      <c r="O23" s="18"/>
      <c r="P23" s="2"/>
      <c r="Q23" s="13" t="s">
        <v>57</v>
      </c>
    </row>
    <row r="24" spans="1:21" ht="15.75" thickBot="1">
      <c r="A24" s="2">
        <v>21</v>
      </c>
      <c r="B24" s="29" t="s">
        <v>18</v>
      </c>
      <c r="C24" s="36" t="s">
        <v>19</v>
      </c>
      <c r="D24" s="35" t="s">
        <v>20</v>
      </c>
      <c r="E24" s="12">
        <v>146.97999999999999</v>
      </c>
      <c r="F24" s="12">
        <v>154.38</v>
      </c>
      <c r="G24" s="12">
        <v>167.27</v>
      </c>
      <c r="H24" s="12">
        <v>150.03</v>
      </c>
      <c r="I24" s="12">
        <v>165.25</v>
      </c>
      <c r="J24" s="12">
        <v>184.06</v>
      </c>
      <c r="K24" s="12">
        <v>170.68</v>
      </c>
      <c r="L24" s="12">
        <v>164.34</v>
      </c>
      <c r="M24" s="13" t="s">
        <v>58</v>
      </c>
      <c r="N24" s="25">
        <v>3.8500000000000006E-2</v>
      </c>
      <c r="O24" s="19"/>
      <c r="P24" s="2"/>
      <c r="Q24" s="13" t="s">
        <v>58</v>
      </c>
    </row>
    <row r="25" spans="1:21" ht="15.75" customHeight="1" thickBot="1">
      <c r="A25" s="2">
        <v>22</v>
      </c>
      <c r="B25" s="32" t="s">
        <v>19</v>
      </c>
      <c r="C25" s="33" t="s">
        <v>20</v>
      </c>
      <c r="D25" s="37" t="s">
        <v>19</v>
      </c>
      <c r="E25" s="12">
        <v>82.27</v>
      </c>
      <c r="F25" s="12">
        <v>84.81</v>
      </c>
      <c r="G25" s="12">
        <v>96.51</v>
      </c>
      <c r="H25" s="12">
        <v>83.66</v>
      </c>
      <c r="I25" s="12">
        <v>95.15</v>
      </c>
      <c r="J25" s="12">
        <v>106.79</v>
      </c>
      <c r="K25" s="12">
        <v>97.84</v>
      </c>
      <c r="L25" s="12">
        <v>91.82</v>
      </c>
      <c r="M25" s="13" t="s">
        <v>60</v>
      </c>
      <c r="N25" s="24">
        <v>6.7499999999999999E-3</v>
      </c>
      <c r="O25" s="15">
        <f>SUM(N25:N27)</f>
        <v>2.2499999999999999E-2</v>
      </c>
      <c r="P25" s="2"/>
      <c r="Q25" s="13" t="s">
        <v>60</v>
      </c>
    </row>
    <row r="26" spans="1:21" ht="15.75" thickBot="1">
      <c r="A26" s="2">
        <v>23</v>
      </c>
      <c r="B26" s="32" t="s">
        <v>19</v>
      </c>
      <c r="C26" s="33" t="s">
        <v>20</v>
      </c>
      <c r="D26" s="16" t="s">
        <v>18</v>
      </c>
      <c r="E26" s="12">
        <v>79.650000000000006</v>
      </c>
      <c r="F26" s="12">
        <v>81.819999999999993</v>
      </c>
      <c r="G26" s="12">
        <v>93.36</v>
      </c>
      <c r="H26" s="12">
        <v>81.13</v>
      </c>
      <c r="I26" s="12">
        <v>91.88</v>
      </c>
      <c r="J26" s="12">
        <v>103.95</v>
      </c>
      <c r="K26" s="12">
        <v>94.38</v>
      </c>
      <c r="L26" s="12">
        <v>89.69</v>
      </c>
      <c r="M26" s="13" t="s">
        <v>61</v>
      </c>
      <c r="N26" s="17">
        <v>1.125E-2</v>
      </c>
      <c r="O26" s="18"/>
      <c r="P26" s="2"/>
      <c r="Q26" s="13" t="s">
        <v>61</v>
      </c>
    </row>
    <row r="27" spans="1:21" ht="15.75" thickBot="1">
      <c r="A27" s="2">
        <v>24</v>
      </c>
      <c r="B27" s="32" t="s">
        <v>19</v>
      </c>
      <c r="C27" s="33" t="s">
        <v>20</v>
      </c>
      <c r="D27" s="35" t="s">
        <v>20</v>
      </c>
      <c r="E27" s="12">
        <v>77.5</v>
      </c>
      <c r="F27" s="12">
        <v>79.39</v>
      </c>
      <c r="G27" s="12">
        <v>90.95</v>
      </c>
      <c r="H27" s="12">
        <v>79.099999999999994</v>
      </c>
      <c r="I27" s="12">
        <v>89.29</v>
      </c>
      <c r="J27" s="12">
        <v>101.65</v>
      </c>
      <c r="K27" s="12">
        <v>91.58</v>
      </c>
      <c r="L27" s="12">
        <v>87.81</v>
      </c>
      <c r="M27" s="13" t="s">
        <v>62</v>
      </c>
      <c r="N27" s="17">
        <v>4.4999999999999997E-3</v>
      </c>
      <c r="O27" s="19"/>
      <c r="P27" s="2"/>
      <c r="Q27" s="13" t="s">
        <v>62</v>
      </c>
    </row>
    <row r="28" spans="1:21" ht="15.75" customHeight="1" thickBot="1">
      <c r="A28" s="2">
        <v>25</v>
      </c>
      <c r="B28" s="32" t="s">
        <v>19</v>
      </c>
      <c r="C28" s="30" t="s">
        <v>18</v>
      </c>
      <c r="D28" s="37" t="s">
        <v>19</v>
      </c>
      <c r="E28" s="12">
        <v>112.06</v>
      </c>
      <c r="F28" s="12">
        <v>117.2</v>
      </c>
      <c r="G28" s="12">
        <v>132.62</v>
      </c>
      <c r="H28" s="12">
        <v>114.09</v>
      </c>
      <c r="I28" s="12">
        <v>130.88</v>
      </c>
      <c r="J28" s="12">
        <v>147.61000000000001</v>
      </c>
      <c r="K28" s="12">
        <v>135.30000000000001</v>
      </c>
      <c r="L28" s="12">
        <v>126.88</v>
      </c>
      <c r="M28" s="13" t="s">
        <v>63</v>
      </c>
      <c r="N28" s="17">
        <v>2.2499999999999999E-2</v>
      </c>
      <c r="O28" s="15">
        <f>SUM(N28:N30)</f>
        <v>7.4999999999999997E-2</v>
      </c>
      <c r="P28" s="2"/>
      <c r="Q28" s="13" t="s">
        <v>63</v>
      </c>
    </row>
    <row r="29" spans="1:21" ht="15.75" thickBot="1">
      <c r="A29" s="2">
        <v>26</v>
      </c>
      <c r="B29" s="32" t="s">
        <v>19</v>
      </c>
      <c r="C29" s="30" t="s">
        <v>18</v>
      </c>
      <c r="D29" s="16" t="s">
        <v>18</v>
      </c>
      <c r="E29" s="12">
        <v>108.23</v>
      </c>
      <c r="F29" s="12">
        <v>112.72</v>
      </c>
      <c r="G29" s="12">
        <v>127.9</v>
      </c>
      <c r="H29" s="12">
        <v>110.36</v>
      </c>
      <c r="I29" s="12">
        <v>125.78</v>
      </c>
      <c r="J29" s="12">
        <v>143.30000000000001</v>
      </c>
      <c r="K29" s="12">
        <v>129.84</v>
      </c>
      <c r="L29" s="12">
        <v>123.32</v>
      </c>
      <c r="M29" s="13" t="s">
        <v>64</v>
      </c>
      <c r="N29" s="17">
        <v>3.7499999999999999E-2</v>
      </c>
      <c r="O29" s="18"/>
      <c r="P29" s="2"/>
      <c r="Q29" s="13" t="s">
        <v>64</v>
      </c>
    </row>
    <row r="30" spans="1:21" ht="15.75" thickBot="1">
      <c r="A30" s="2">
        <v>27</v>
      </c>
      <c r="B30" s="32" t="s">
        <v>19</v>
      </c>
      <c r="C30" s="30" t="s">
        <v>18</v>
      </c>
      <c r="D30" s="35" t="s">
        <v>20</v>
      </c>
      <c r="E30" s="12">
        <v>104.93</v>
      </c>
      <c r="F30" s="12">
        <v>108.92</v>
      </c>
      <c r="G30" s="12">
        <v>124.07</v>
      </c>
      <c r="H30" s="12">
        <v>107.28</v>
      </c>
      <c r="I30" s="12">
        <v>121.87</v>
      </c>
      <c r="J30" s="12">
        <v>139.66</v>
      </c>
      <c r="K30" s="12">
        <v>125.63</v>
      </c>
      <c r="L30" s="12">
        <v>120.48</v>
      </c>
      <c r="M30" s="13" t="s">
        <v>65</v>
      </c>
      <c r="N30" s="17">
        <v>1.4999999999999999E-2</v>
      </c>
      <c r="O30" s="19"/>
      <c r="P30" s="2"/>
      <c r="Q30" s="13" t="s">
        <v>65</v>
      </c>
    </row>
    <row r="31" spans="1:21" ht="15.75" customHeight="1" thickBot="1">
      <c r="A31" s="2">
        <v>28</v>
      </c>
      <c r="B31" s="32" t="s">
        <v>19</v>
      </c>
      <c r="C31" s="36" t="s">
        <v>19</v>
      </c>
      <c r="D31" s="37" t="s">
        <v>19</v>
      </c>
      <c r="E31" s="12">
        <v>149.58000000000001</v>
      </c>
      <c r="F31" s="12">
        <v>159.25</v>
      </c>
      <c r="G31" s="12">
        <v>185.97</v>
      </c>
      <c r="H31" s="12">
        <v>153.30000000000001</v>
      </c>
      <c r="I31" s="12">
        <v>183.11</v>
      </c>
      <c r="J31" s="12">
        <v>212.8</v>
      </c>
      <c r="K31" s="12">
        <v>190.58</v>
      </c>
      <c r="L31" s="12">
        <v>177.03</v>
      </c>
      <c r="M31" s="13" t="s">
        <v>66</v>
      </c>
      <c r="N31" s="17">
        <v>1.575E-2</v>
      </c>
      <c r="O31" s="15">
        <f>SUM(N31:N33)</f>
        <v>5.2499999999999998E-2</v>
      </c>
      <c r="P31" s="2"/>
      <c r="Q31" s="13" t="s">
        <v>66</v>
      </c>
      <c r="U31" s="27"/>
    </row>
    <row r="32" spans="1:21" ht="15.75" thickBot="1">
      <c r="A32" s="2">
        <v>29</v>
      </c>
      <c r="B32" s="32" t="s">
        <v>19</v>
      </c>
      <c r="C32" s="36" t="s">
        <v>19</v>
      </c>
      <c r="D32" s="16" t="s">
        <v>18</v>
      </c>
      <c r="E32" s="12">
        <v>143.80000000000001</v>
      </c>
      <c r="F32" s="12">
        <v>152.34</v>
      </c>
      <c r="G32" s="12">
        <v>178.68</v>
      </c>
      <c r="H32" s="12">
        <v>147.80000000000001</v>
      </c>
      <c r="I32" s="12">
        <v>175.42</v>
      </c>
      <c r="J32" s="12">
        <v>206.23</v>
      </c>
      <c r="K32" s="12">
        <v>182.16</v>
      </c>
      <c r="L32" s="12">
        <v>171.71</v>
      </c>
      <c r="M32" s="13" t="s">
        <v>67</v>
      </c>
      <c r="N32" s="17">
        <v>2.6249999999999999E-2</v>
      </c>
      <c r="O32" s="18"/>
      <c r="P32" s="2"/>
      <c r="Q32" s="13" t="s">
        <v>67</v>
      </c>
    </row>
    <row r="33" spans="1:17" ht="15.75" thickBot="1">
      <c r="A33" s="2">
        <v>30</v>
      </c>
      <c r="B33" s="32" t="s">
        <v>19</v>
      </c>
      <c r="C33" s="36" t="s">
        <v>19</v>
      </c>
      <c r="D33" s="35" t="s">
        <v>20</v>
      </c>
      <c r="E33" s="12">
        <v>139.16999999999999</v>
      </c>
      <c r="F33" s="12">
        <v>146.5</v>
      </c>
      <c r="G33" s="12">
        <v>172.89</v>
      </c>
      <c r="H33" s="12">
        <v>143.25</v>
      </c>
      <c r="I33" s="12">
        <v>169.36</v>
      </c>
      <c r="J33" s="12">
        <v>200.67</v>
      </c>
      <c r="K33" s="12">
        <v>175.55</v>
      </c>
      <c r="L33" s="12">
        <v>167.52</v>
      </c>
      <c r="M33" s="13" t="s">
        <v>68</v>
      </c>
      <c r="N33" s="25">
        <v>1.0500000000000001E-2</v>
      </c>
      <c r="O33" s="26"/>
      <c r="P33" s="2"/>
      <c r="Q33" s="13" t="s">
        <v>68</v>
      </c>
    </row>
    <row r="35" spans="1:17">
      <c r="M35" s="107" t="s">
        <v>95</v>
      </c>
    </row>
  </sheetData>
  <mergeCells count="11">
    <mergeCell ref="H5:H6"/>
    <mergeCell ref="I5:I6"/>
    <mergeCell ref="J5:J6"/>
    <mergeCell ref="K5:K6"/>
    <mergeCell ref="L5:L6"/>
    <mergeCell ref="G5:G6"/>
    <mergeCell ref="B5:B6"/>
    <mergeCell ref="C5:C6"/>
    <mergeCell ref="D5:D6"/>
    <mergeCell ref="E5:E6"/>
    <mergeCell ref="F5:F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34"/>
  <sheetViews>
    <sheetView workbookViewId="0">
      <selection activeCell="G13" sqref="G13"/>
    </sheetView>
  </sheetViews>
  <sheetFormatPr defaultRowHeight="15"/>
  <cols>
    <col min="1" max="1" width="13.28515625" bestFit="1" customWidth="1"/>
    <col min="2" max="2" width="9.140625" style="1"/>
    <col min="4" max="4" width="14.140625" bestFit="1" customWidth="1"/>
    <col min="5" max="12" width="10.7109375" customWidth="1"/>
    <col min="13" max="13" width="24.42578125" bestFit="1" customWidth="1"/>
    <col min="15" max="15" width="15.7109375" customWidth="1"/>
  </cols>
  <sheetData>
    <row r="2" spans="1:15">
      <c r="E2" s="2">
        <v>14</v>
      </c>
      <c r="F2" s="2">
        <v>12</v>
      </c>
      <c r="G2" s="2">
        <v>6</v>
      </c>
      <c r="H2" s="2">
        <v>13</v>
      </c>
      <c r="I2" s="2">
        <v>4</v>
      </c>
      <c r="J2" s="2">
        <v>1</v>
      </c>
      <c r="K2" s="2">
        <v>2</v>
      </c>
      <c r="L2" s="2">
        <v>7</v>
      </c>
    </row>
    <row r="3" spans="1:15" ht="15.75" thickBot="1">
      <c r="E3" s="2">
        <v>4</v>
      </c>
      <c r="F3" s="2">
        <v>7</v>
      </c>
      <c r="G3" s="2">
        <v>8</v>
      </c>
      <c r="H3" s="2">
        <v>9</v>
      </c>
      <c r="I3" s="2">
        <v>10</v>
      </c>
      <c r="J3" s="2">
        <v>12</v>
      </c>
      <c r="K3" s="2">
        <v>14</v>
      </c>
      <c r="L3" s="2">
        <v>16</v>
      </c>
    </row>
    <row r="4" spans="1:15" ht="15.75" thickBot="1">
      <c r="A4">
        <v>1</v>
      </c>
      <c r="E4" s="68">
        <v>1</v>
      </c>
      <c r="F4" s="69">
        <v>2</v>
      </c>
      <c r="G4" s="69">
        <v>3</v>
      </c>
      <c r="H4" s="69">
        <v>4</v>
      </c>
      <c r="I4" s="69">
        <v>5</v>
      </c>
      <c r="J4" s="69">
        <v>6</v>
      </c>
      <c r="K4" s="69">
        <v>7</v>
      </c>
      <c r="L4" s="69">
        <v>8</v>
      </c>
    </row>
    <row r="5" spans="1:15" ht="15.75" customHeight="1" thickBot="1">
      <c r="A5" s="101" t="s">
        <v>76</v>
      </c>
      <c r="B5" s="98">
        <f>Variables!B4</f>
        <v>7.0499999999999993E-2</v>
      </c>
      <c r="E5" s="5" t="s">
        <v>3</v>
      </c>
      <c r="F5" s="6" t="s">
        <v>9</v>
      </c>
      <c r="G5" s="6" t="s">
        <v>14</v>
      </c>
      <c r="H5" s="6" t="s">
        <v>13</v>
      </c>
      <c r="I5" s="6" t="s">
        <v>6</v>
      </c>
      <c r="J5" s="6" t="s">
        <v>8</v>
      </c>
      <c r="K5" s="6" t="s">
        <v>15</v>
      </c>
      <c r="L5" s="6" t="s">
        <v>11</v>
      </c>
      <c r="M5" s="99" t="s">
        <v>71</v>
      </c>
      <c r="O5" s="27"/>
    </row>
    <row r="6" spans="1:15" ht="15.75" customHeight="1" thickTop="1">
      <c r="A6">
        <v>1</v>
      </c>
      <c r="B6" s="181" t="s">
        <v>29</v>
      </c>
      <c r="C6" s="183" t="s">
        <v>30</v>
      </c>
      <c r="D6" s="102" t="s">
        <v>31</v>
      </c>
      <c r="E6" s="134" t="s">
        <v>25</v>
      </c>
      <c r="F6" s="134" t="s">
        <v>26</v>
      </c>
      <c r="G6" s="134" t="s">
        <v>27</v>
      </c>
      <c r="H6" s="134" t="s">
        <v>24</v>
      </c>
      <c r="I6" s="134" t="s">
        <v>23</v>
      </c>
      <c r="J6" s="134" t="s">
        <v>17</v>
      </c>
      <c r="K6" s="134" t="s">
        <v>21</v>
      </c>
      <c r="L6" s="134" t="s">
        <v>22</v>
      </c>
      <c r="M6" s="179" t="str">
        <f>Variables!B2</f>
        <v>All Gas</v>
      </c>
      <c r="O6" s="96"/>
    </row>
    <row r="7" spans="1:15" ht="15.75" customHeight="1" thickBot="1">
      <c r="A7" s="28">
        <v>2</v>
      </c>
      <c r="B7" s="182"/>
      <c r="C7" s="184"/>
      <c r="D7" s="103"/>
      <c r="E7" s="135"/>
      <c r="F7" s="135"/>
      <c r="G7" s="135"/>
      <c r="H7" s="135"/>
      <c r="I7" s="135"/>
      <c r="J7" s="135"/>
      <c r="K7" s="135"/>
      <c r="L7" s="135"/>
      <c r="M7" s="180"/>
    </row>
    <row r="8" spans="1:15" ht="15.75" thickBot="1">
      <c r="A8">
        <v>3</v>
      </c>
      <c r="B8" s="169" t="s">
        <v>33</v>
      </c>
      <c r="C8" s="172" t="s">
        <v>34</v>
      </c>
      <c r="D8" s="89" t="s">
        <v>35</v>
      </c>
      <c r="E8" s="97">
        <f>'35 Yrs Ref'!E7</f>
        <v>88.98</v>
      </c>
      <c r="F8" s="97">
        <f>'35 Yrs Ref'!F7</f>
        <v>91.37</v>
      </c>
      <c r="G8" s="97">
        <f>'35 Yrs Ref'!G7</f>
        <v>91.72</v>
      </c>
      <c r="H8" s="97">
        <f>'35 Yrs Ref'!H7</f>
        <v>89.03</v>
      </c>
      <c r="I8" s="97">
        <f>'35 Yrs Ref'!I7</f>
        <v>91.78</v>
      </c>
      <c r="J8" s="97">
        <f>'35 Yrs Ref'!J7</f>
        <v>93.26</v>
      </c>
      <c r="K8" s="97">
        <f>'35 Yrs Ref'!K7</f>
        <v>93.73</v>
      </c>
      <c r="L8" s="97">
        <f>'35 Yrs Ref'!L7</f>
        <v>89.65</v>
      </c>
      <c r="M8" s="100">
        <f>HLOOKUP($M$6,'35 Yrs Ref'!$E$5:$L$33,A8, FALSE)</f>
        <v>93.26</v>
      </c>
      <c r="N8" s="76" t="s">
        <v>36</v>
      </c>
    </row>
    <row r="9" spans="1:15" ht="15.75" thickBot="1">
      <c r="A9">
        <v>4</v>
      </c>
      <c r="B9" s="170"/>
      <c r="C9" s="173"/>
      <c r="D9" s="90" t="s">
        <v>37</v>
      </c>
      <c r="E9" s="97">
        <f>'35 Yrs Ref'!E8</f>
        <v>86.66</v>
      </c>
      <c r="F9" s="97">
        <f>'35 Yrs Ref'!F8</f>
        <v>88.75</v>
      </c>
      <c r="G9" s="97">
        <f>'35 Yrs Ref'!G8</f>
        <v>88.86</v>
      </c>
      <c r="H9" s="97">
        <f>'35 Yrs Ref'!H8</f>
        <v>86.81</v>
      </c>
      <c r="I9" s="97">
        <f>'35 Yrs Ref'!I8</f>
        <v>88.91</v>
      </c>
      <c r="J9" s="97">
        <f>'35 Yrs Ref'!J8</f>
        <v>90.49</v>
      </c>
      <c r="K9" s="97">
        <f>'35 Yrs Ref'!K8</f>
        <v>90.32</v>
      </c>
      <c r="L9" s="97">
        <f>'35 Yrs Ref'!L8</f>
        <v>87.48</v>
      </c>
      <c r="M9" s="100">
        <f>HLOOKUP($M$6,'35 Yrs Ref'!$E$5:$L$33,A9, FALSE)</f>
        <v>90.49</v>
      </c>
      <c r="N9" s="76" t="s">
        <v>38</v>
      </c>
    </row>
    <row r="10" spans="1:15" ht="15.75" thickBot="1">
      <c r="A10">
        <v>5</v>
      </c>
      <c r="B10" s="170"/>
      <c r="C10" s="174"/>
      <c r="D10" s="91" t="s">
        <v>39</v>
      </c>
      <c r="E10" s="97">
        <f>'35 Yrs Ref'!E9</f>
        <v>84.41</v>
      </c>
      <c r="F10" s="97">
        <f>'35 Yrs Ref'!F9</f>
        <v>86.35</v>
      </c>
      <c r="G10" s="97">
        <f>'35 Yrs Ref'!G9</f>
        <v>86.5</v>
      </c>
      <c r="H10" s="97">
        <f>'35 Yrs Ref'!H9</f>
        <v>84.83</v>
      </c>
      <c r="I10" s="97">
        <f>'35 Yrs Ref'!I9</f>
        <v>86.23</v>
      </c>
      <c r="J10" s="97">
        <f>'35 Yrs Ref'!J9</f>
        <v>88.19</v>
      </c>
      <c r="K10" s="97">
        <f>'35 Yrs Ref'!K9</f>
        <v>87.62</v>
      </c>
      <c r="L10" s="97">
        <f>'35 Yrs Ref'!L9</f>
        <v>85.68</v>
      </c>
      <c r="M10" s="100">
        <f>HLOOKUP($M$6,'35 Yrs Ref'!$E$5:$L$33,A10, FALSE)</f>
        <v>88.19</v>
      </c>
      <c r="N10" s="76" t="s">
        <v>40</v>
      </c>
    </row>
    <row r="11" spans="1:15" ht="15.75" thickBot="1">
      <c r="A11">
        <v>6</v>
      </c>
      <c r="B11" s="170"/>
      <c r="C11" s="175" t="s">
        <v>37</v>
      </c>
      <c r="D11" s="89" t="s">
        <v>35</v>
      </c>
      <c r="E11" s="97">
        <f>'35 Yrs Ref'!E10</f>
        <v>120.73</v>
      </c>
      <c r="F11" s="97">
        <f>'35 Yrs Ref'!F10</f>
        <v>125.87</v>
      </c>
      <c r="G11" s="97">
        <f>'35 Yrs Ref'!G10</f>
        <v>125.07</v>
      </c>
      <c r="H11" s="97">
        <f>'35 Yrs Ref'!H10</f>
        <v>120.88</v>
      </c>
      <c r="I11" s="97">
        <f>'35 Yrs Ref'!I10</f>
        <v>125.45</v>
      </c>
      <c r="J11" s="97">
        <f>'35 Yrs Ref'!J10</f>
        <v>129.02000000000001</v>
      </c>
      <c r="K11" s="97">
        <f>'35 Yrs Ref'!K10</f>
        <v>126.78</v>
      </c>
      <c r="L11" s="97">
        <f>'35 Yrs Ref'!L10</f>
        <v>123.96</v>
      </c>
      <c r="M11" s="100">
        <f>HLOOKUP($M$6,'35 Yrs Ref'!$E$5:$L$33,A11, FALSE)</f>
        <v>129.02000000000001</v>
      </c>
      <c r="N11" s="76" t="s">
        <v>41</v>
      </c>
    </row>
    <row r="12" spans="1:15" ht="15.75" thickBot="1">
      <c r="A12">
        <v>7</v>
      </c>
      <c r="B12" s="170"/>
      <c r="C12" s="173"/>
      <c r="D12" s="90" t="s">
        <v>37</v>
      </c>
      <c r="E12" s="97">
        <f>'35 Yrs Ref'!E11</f>
        <v>117.5</v>
      </c>
      <c r="F12" s="97">
        <f>'35 Yrs Ref'!F11</f>
        <v>121.7</v>
      </c>
      <c r="G12" s="97">
        <f>'35 Yrs Ref'!G11</f>
        <v>120.92</v>
      </c>
      <c r="H12" s="97">
        <f>'35 Yrs Ref'!H11</f>
        <v>117.77</v>
      </c>
      <c r="I12" s="97">
        <f>'35 Yrs Ref'!I11</f>
        <v>121.1</v>
      </c>
      <c r="J12" s="97">
        <f>'35 Yrs Ref'!J11</f>
        <v>124.71</v>
      </c>
      <c r="K12" s="97">
        <f>'35 Yrs Ref'!K11</f>
        <v>121.97</v>
      </c>
      <c r="L12" s="97">
        <f>'35 Yrs Ref'!L11</f>
        <v>120.51</v>
      </c>
      <c r="M12" s="100">
        <f>HLOOKUP($M$6,'35 Yrs Ref'!$E$5:$L$33,A12, FALSE)</f>
        <v>124.71</v>
      </c>
      <c r="N12" s="76" t="s">
        <v>42</v>
      </c>
    </row>
    <row r="13" spans="1:15" ht="15.75" thickBot="1">
      <c r="A13">
        <v>8</v>
      </c>
      <c r="B13" s="170"/>
      <c r="C13" s="174"/>
      <c r="D13" s="91" t="s">
        <v>39</v>
      </c>
      <c r="E13" s="97">
        <f>'35 Yrs Ref'!E12</f>
        <v>114.8</v>
      </c>
      <c r="F13" s="97">
        <f>'35 Yrs Ref'!F12</f>
        <v>118.31</v>
      </c>
      <c r="G13" s="97">
        <f>'35 Yrs Ref'!G12</f>
        <v>117.6</v>
      </c>
      <c r="H13" s="97">
        <f>'35 Yrs Ref'!H12</f>
        <v>115.15</v>
      </c>
      <c r="I13" s="97">
        <f>'35 Yrs Ref'!I12</f>
        <v>117.58</v>
      </c>
      <c r="J13" s="97">
        <f>'35 Yrs Ref'!J12</f>
        <v>121.08</v>
      </c>
      <c r="K13" s="97">
        <f>'35 Yrs Ref'!K12</f>
        <v>118.84</v>
      </c>
      <c r="L13" s="97">
        <f>'35 Yrs Ref'!L12</f>
        <v>117.63</v>
      </c>
      <c r="M13" s="100">
        <f>HLOOKUP($M$6,'35 Yrs Ref'!$E$5:$L$33,A13, FALSE)</f>
        <v>121.08</v>
      </c>
      <c r="N13" s="76" t="s">
        <v>43</v>
      </c>
    </row>
    <row r="14" spans="1:15" ht="15.75" thickBot="1">
      <c r="A14">
        <v>9</v>
      </c>
      <c r="B14" s="170"/>
      <c r="C14" s="176" t="s">
        <v>45</v>
      </c>
      <c r="D14" s="89" t="s">
        <v>35</v>
      </c>
      <c r="E14" s="97">
        <f>'35 Yrs Ref'!E13</f>
        <v>164.01</v>
      </c>
      <c r="F14" s="97">
        <f>'35 Yrs Ref'!F13</f>
        <v>172.51</v>
      </c>
      <c r="G14" s="97">
        <f>'35 Yrs Ref'!G13</f>
        <v>174.03</v>
      </c>
      <c r="H14" s="97">
        <f>'35 Yrs Ref'!H13</f>
        <v>164.13</v>
      </c>
      <c r="I14" s="97">
        <f>'35 Yrs Ref'!I13</f>
        <v>174.72</v>
      </c>
      <c r="J14" s="97">
        <f>'35 Yrs Ref'!J13</f>
        <v>183.08</v>
      </c>
      <c r="K14" s="97">
        <f>'35 Yrs Ref'!K13</f>
        <v>173.31</v>
      </c>
      <c r="L14" s="97">
        <f>'35 Yrs Ref'!L13</f>
        <v>172.47</v>
      </c>
      <c r="M14" s="100">
        <f>HLOOKUP($M$6,'35 Yrs Ref'!$E$5:$L$33,A14, FALSE)</f>
        <v>183.08</v>
      </c>
      <c r="N14" s="76" t="s">
        <v>46</v>
      </c>
    </row>
    <row r="15" spans="1:15" ht="15.75" thickBot="1">
      <c r="A15">
        <v>10</v>
      </c>
      <c r="B15" s="170"/>
      <c r="C15" s="173"/>
      <c r="D15" s="90" t="s">
        <v>37</v>
      </c>
      <c r="E15" s="97">
        <f>'35 Yrs Ref'!E14</f>
        <v>160.06</v>
      </c>
      <c r="F15" s="97">
        <f>'35 Yrs Ref'!F14</f>
        <v>167.88</v>
      </c>
      <c r="G15" s="97">
        <f>'35 Yrs Ref'!G14</f>
        <v>168.51</v>
      </c>
      <c r="H15" s="97">
        <f>'35 Yrs Ref'!H14</f>
        <v>160.29</v>
      </c>
      <c r="I15" s="97">
        <f>'35 Yrs Ref'!I14</f>
        <v>168.7</v>
      </c>
      <c r="J15" s="97">
        <f>'35 Yrs Ref'!J14</f>
        <v>176.26</v>
      </c>
      <c r="K15" s="97">
        <f>'35 Yrs Ref'!K14</f>
        <v>167.39</v>
      </c>
      <c r="L15" s="97">
        <f>'35 Yrs Ref'!L14</f>
        <v>167.17</v>
      </c>
      <c r="M15" s="100">
        <f>HLOOKUP($M$6,'35 Yrs Ref'!$E$5:$L$33,A15, FALSE)</f>
        <v>176.26</v>
      </c>
      <c r="N15" s="76" t="s">
        <v>47</v>
      </c>
    </row>
    <row r="16" spans="1:15" ht="15.75" thickBot="1">
      <c r="A16">
        <v>11</v>
      </c>
      <c r="B16" s="171"/>
      <c r="C16" s="177"/>
      <c r="D16" s="92" t="s">
        <v>39</v>
      </c>
      <c r="E16" s="97">
        <f>'35 Yrs Ref'!E15</f>
        <v>155.54</v>
      </c>
      <c r="F16" s="97">
        <f>'35 Yrs Ref'!F15</f>
        <v>162.85</v>
      </c>
      <c r="G16" s="97">
        <f>'35 Yrs Ref'!G15</f>
        <v>163.89</v>
      </c>
      <c r="H16" s="97">
        <f>'35 Yrs Ref'!H15</f>
        <v>157.05000000000001</v>
      </c>
      <c r="I16" s="97">
        <f>'35 Yrs Ref'!I15</f>
        <v>163.19999999999999</v>
      </c>
      <c r="J16" s="97">
        <f>'35 Yrs Ref'!J15</f>
        <v>170.91</v>
      </c>
      <c r="K16" s="97">
        <f>'35 Yrs Ref'!K15</f>
        <v>162.88999999999999</v>
      </c>
      <c r="L16" s="97">
        <f>'35 Yrs Ref'!L15</f>
        <v>162.84</v>
      </c>
      <c r="M16" s="100">
        <f>HLOOKUP($M$6,'35 Yrs Ref'!$E$5:$L$33,A16, FALSE)</f>
        <v>170.91</v>
      </c>
      <c r="N16" s="76" t="s">
        <v>48</v>
      </c>
    </row>
    <row r="17" spans="1:14" ht="15.75" thickBot="1">
      <c r="A17">
        <v>12</v>
      </c>
      <c r="B17" s="169" t="s">
        <v>49</v>
      </c>
      <c r="C17" s="172" t="s">
        <v>34</v>
      </c>
      <c r="D17" s="89" t="s">
        <v>35</v>
      </c>
      <c r="E17" s="97">
        <f>'35 Yrs Ref'!E16</f>
        <v>85.81</v>
      </c>
      <c r="F17" s="97">
        <f>'35 Yrs Ref'!F16</f>
        <v>88.4</v>
      </c>
      <c r="G17" s="97">
        <f>'35 Yrs Ref'!G16</f>
        <v>94.1</v>
      </c>
      <c r="H17" s="97">
        <f>'35 Yrs Ref'!H16</f>
        <v>86.74</v>
      </c>
      <c r="I17" s="97">
        <f>'35 Yrs Ref'!I16</f>
        <v>93.49</v>
      </c>
      <c r="J17" s="97">
        <f>'35 Yrs Ref'!J16</f>
        <v>99.49</v>
      </c>
      <c r="K17" s="97">
        <f>'35 Yrs Ref'!K16</f>
        <v>95.68</v>
      </c>
      <c r="L17" s="97">
        <f>'35 Yrs Ref'!L16</f>
        <v>90.55</v>
      </c>
      <c r="M17" s="100">
        <f>HLOOKUP($M$6,'35 Yrs Ref'!$E$5:$L$33,A17, FALSE)</f>
        <v>99.49</v>
      </c>
      <c r="N17" s="76" t="s">
        <v>50</v>
      </c>
    </row>
    <row r="18" spans="1:14" ht="15.75" thickBot="1">
      <c r="A18">
        <v>13</v>
      </c>
      <c r="B18" s="170"/>
      <c r="C18" s="173"/>
      <c r="D18" s="90" t="s">
        <v>37</v>
      </c>
      <c r="E18" s="97">
        <f>'35 Yrs Ref'!E17</f>
        <v>83.15</v>
      </c>
      <c r="F18" s="97">
        <f>'35 Yrs Ref'!F17</f>
        <v>85.39</v>
      </c>
      <c r="G18" s="97">
        <f>'35 Yrs Ref'!G17</f>
        <v>90.98</v>
      </c>
      <c r="H18" s="97">
        <f>'35 Yrs Ref'!H17</f>
        <v>84.21</v>
      </c>
      <c r="I18" s="97">
        <f>'35 Yrs Ref'!I17</f>
        <v>90.19</v>
      </c>
      <c r="J18" s="97">
        <f>'35 Yrs Ref'!J17</f>
        <v>96.56</v>
      </c>
      <c r="K18" s="97">
        <f>'35 Yrs Ref'!K17</f>
        <v>92.13</v>
      </c>
      <c r="L18" s="97">
        <f>'35 Yrs Ref'!L17</f>
        <v>88.38</v>
      </c>
      <c r="M18" s="100">
        <f>HLOOKUP($M$6,'35 Yrs Ref'!$E$5:$L$33,A18, FALSE)</f>
        <v>96.56</v>
      </c>
      <c r="N18" s="76" t="s">
        <v>51</v>
      </c>
    </row>
    <row r="19" spans="1:14" ht="15.75" thickBot="1">
      <c r="A19">
        <v>14</v>
      </c>
      <c r="B19" s="170"/>
      <c r="C19" s="174"/>
      <c r="D19" s="91" t="s">
        <v>39</v>
      </c>
      <c r="E19" s="97">
        <f>'35 Yrs Ref'!E18</f>
        <v>81.05</v>
      </c>
      <c r="F19" s="97">
        <f>'35 Yrs Ref'!F18</f>
        <v>82.99</v>
      </c>
      <c r="G19" s="97">
        <f>'35 Yrs Ref'!G18</f>
        <v>88.53</v>
      </c>
      <c r="H19" s="97">
        <f>'35 Yrs Ref'!H18</f>
        <v>82.15</v>
      </c>
      <c r="I19" s="97">
        <f>'35 Yrs Ref'!I18</f>
        <v>87.59</v>
      </c>
      <c r="J19" s="97">
        <f>'35 Yrs Ref'!J18</f>
        <v>94.34</v>
      </c>
      <c r="K19" s="97">
        <f>'35 Yrs Ref'!K18</f>
        <v>89.39</v>
      </c>
      <c r="L19" s="97">
        <f>'35 Yrs Ref'!L18</f>
        <v>86.59</v>
      </c>
      <c r="M19" s="100">
        <f>HLOOKUP($M$6,'35 Yrs Ref'!$E$5:$L$33,A19, FALSE)</f>
        <v>94.34</v>
      </c>
      <c r="N19" s="76" t="s">
        <v>52</v>
      </c>
    </row>
    <row r="20" spans="1:14" ht="15.75" thickBot="1">
      <c r="A20">
        <v>15</v>
      </c>
      <c r="B20" s="170"/>
      <c r="C20" s="175" t="s">
        <v>37</v>
      </c>
      <c r="D20" s="93" t="s">
        <v>35</v>
      </c>
      <c r="E20" s="97">
        <f>'35 Yrs Ref'!E19</f>
        <v>117.39</v>
      </c>
      <c r="F20" s="97">
        <f>'35 Yrs Ref'!F19</f>
        <v>122.56</v>
      </c>
      <c r="G20" s="97">
        <f>'35 Yrs Ref'!G19</f>
        <v>129.41</v>
      </c>
      <c r="H20" s="97">
        <f>'35 Yrs Ref'!H19</f>
        <v>118.68</v>
      </c>
      <c r="I20" s="97">
        <f>'35 Yrs Ref'!I19</f>
        <v>128.69</v>
      </c>
      <c r="J20" s="97">
        <f>'35 Yrs Ref'!J19</f>
        <v>137.46</v>
      </c>
      <c r="K20" s="97">
        <f>'35 Yrs Ref'!K19</f>
        <v>132.56</v>
      </c>
      <c r="L20" s="97">
        <f>'35 Yrs Ref'!L19</f>
        <v>124.87</v>
      </c>
      <c r="M20" s="100">
        <f>HLOOKUP($M$6,'35 Yrs Ref'!$E$5:$L$33,A20, FALSE)</f>
        <v>137.46</v>
      </c>
      <c r="N20" s="76" t="s">
        <v>53</v>
      </c>
    </row>
    <row r="21" spans="1:14" ht="15.75" thickBot="1">
      <c r="A21">
        <v>16</v>
      </c>
      <c r="B21" s="170"/>
      <c r="C21" s="178"/>
      <c r="D21" s="94" t="s">
        <v>37</v>
      </c>
      <c r="E21" s="97">
        <f>'35 Yrs Ref'!E20</f>
        <v>113.08</v>
      </c>
      <c r="F21" s="97">
        <f>'35 Yrs Ref'!F20</f>
        <v>117.69</v>
      </c>
      <c r="G21" s="97">
        <f>'35 Yrs Ref'!G20</f>
        <v>124.35</v>
      </c>
      <c r="H21" s="97">
        <f>'35 Yrs Ref'!H20</f>
        <v>114.81</v>
      </c>
      <c r="I21" s="97">
        <f>'35 Yrs Ref'!I20</f>
        <v>123.35</v>
      </c>
      <c r="J21" s="97">
        <f>'35 Yrs Ref'!J20</f>
        <v>133</v>
      </c>
      <c r="K21" s="97">
        <f>'35 Yrs Ref'!K20</f>
        <v>127.02</v>
      </c>
      <c r="L21" s="97">
        <f>'35 Yrs Ref'!L20</f>
        <v>121.42</v>
      </c>
      <c r="M21" s="100">
        <f>HLOOKUP($M$6,'35 Yrs Ref'!$E$5:$L$33,A21, FALSE)</f>
        <v>133</v>
      </c>
      <c r="N21" s="76" t="s">
        <v>54</v>
      </c>
    </row>
    <row r="22" spans="1:14" ht="15.75" thickBot="1">
      <c r="A22">
        <v>17</v>
      </c>
      <c r="B22" s="170"/>
      <c r="C22" s="174"/>
      <c r="D22" s="95" t="s">
        <v>39</v>
      </c>
      <c r="E22" s="97">
        <f>'35 Yrs Ref'!E21</f>
        <v>109.91</v>
      </c>
      <c r="F22" s="97">
        <f>'35 Yrs Ref'!F21</f>
        <v>113.89</v>
      </c>
      <c r="G22" s="97">
        <f>'35 Yrs Ref'!G21</f>
        <v>120.66</v>
      </c>
      <c r="H22" s="97">
        <f>'35 Yrs Ref'!H21</f>
        <v>111.55</v>
      </c>
      <c r="I22" s="97">
        <f>'35 Yrs Ref'!I21</f>
        <v>119.28</v>
      </c>
      <c r="J22" s="97">
        <f>'35 Yrs Ref'!J21</f>
        <v>129.51</v>
      </c>
      <c r="K22" s="97">
        <f>'35 Yrs Ref'!K21</f>
        <v>122.68</v>
      </c>
      <c r="L22" s="97">
        <f>'35 Yrs Ref'!L21</f>
        <v>118.61</v>
      </c>
      <c r="M22" s="100">
        <f>HLOOKUP($M$6,'35 Yrs Ref'!$E$5:$L$33,A22, FALSE)</f>
        <v>129.51</v>
      </c>
      <c r="N22" s="76" t="s">
        <v>55</v>
      </c>
    </row>
    <row r="23" spans="1:14" ht="15.75" thickBot="1">
      <c r="A23">
        <v>18</v>
      </c>
      <c r="B23" s="170"/>
      <c r="C23" s="176" t="s">
        <v>45</v>
      </c>
      <c r="D23" s="89" t="s">
        <v>35</v>
      </c>
      <c r="E23" s="97">
        <f>'35 Yrs Ref'!E22</f>
        <v>157.63</v>
      </c>
      <c r="F23" s="97">
        <f>'35 Yrs Ref'!F22</f>
        <v>167.08</v>
      </c>
      <c r="G23" s="97">
        <f>'35 Yrs Ref'!G22</f>
        <v>180.59</v>
      </c>
      <c r="H23" s="97">
        <f>'35 Yrs Ref'!H22</f>
        <v>160.27000000000001</v>
      </c>
      <c r="I23" s="97">
        <f>'35 Yrs Ref'!I22</f>
        <v>179.33</v>
      </c>
      <c r="J23" s="97">
        <f>'35 Yrs Ref'!J22</f>
        <v>196.24</v>
      </c>
      <c r="K23" s="97">
        <f>'35 Yrs Ref'!K22</f>
        <v>185.12</v>
      </c>
      <c r="L23" s="97">
        <f>'35 Yrs Ref'!L22</f>
        <v>174.03</v>
      </c>
      <c r="M23" s="100">
        <f>HLOOKUP($M$6,'35 Yrs Ref'!$E$5:$L$33,A23, FALSE)</f>
        <v>196.24</v>
      </c>
      <c r="N23" s="76" t="s">
        <v>56</v>
      </c>
    </row>
    <row r="24" spans="1:14" ht="15.75" thickBot="1">
      <c r="A24">
        <v>19</v>
      </c>
      <c r="B24" s="170"/>
      <c r="C24" s="173"/>
      <c r="D24" s="90" t="s">
        <v>37</v>
      </c>
      <c r="E24" s="97">
        <f>'35 Yrs Ref'!E23</f>
        <v>151.83000000000001</v>
      </c>
      <c r="F24" s="97">
        <f>'35 Yrs Ref'!F23</f>
        <v>160.22999999999999</v>
      </c>
      <c r="G24" s="97">
        <f>'35 Yrs Ref'!G23</f>
        <v>173.19</v>
      </c>
      <c r="H24" s="97">
        <f>'35 Yrs Ref'!H23</f>
        <v>154.63999999999999</v>
      </c>
      <c r="I24" s="97">
        <f>'35 Yrs Ref'!I23</f>
        <v>171.45</v>
      </c>
      <c r="J24" s="97">
        <f>'35 Yrs Ref'!J23</f>
        <v>189.54</v>
      </c>
      <c r="K24" s="97">
        <f>'35 Yrs Ref'!K23</f>
        <v>176.81</v>
      </c>
      <c r="L24" s="97">
        <f>'35 Yrs Ref'!L23</f>
        <v>168.74</v>
      </c>
      <c r="M24" s="100">
        <f>HLOOKUP($M$6,'35 Yrs Ref'!$E$5:$L$33,A24, FALSE)</f>
        <v>189.54</v>
      </c>
      <c r="N24" s="76" t="s">
        <v>57</v>
      </c>
    </row>
    <row r="25" spans="1:14" ht="15.75" thickBot="1">
      <c r="A25">
        <v>20</v>
      </c>
      <c r="B25" s="171"/>
      <c r="C25" s="177"/>
      <c r="D25" s="92" t="s">
        <v>39</v>
      </c>
      <c r="E25" s="97">
        <f>'35 Yrs Ref'!E24</f>
        <v>146.97999999999999</v>
      </c>
      <c r="F25" s="97">
        <f>'35 Yrs Ref'!F24</f>
        <v>154.38</v>
      </c>
      <c r="G25" s="97">
        <f>'35 Yrs Ref'!G24</f>
        <v>167.27</v>
      </c>
      <c r="H25" s="97">
        <f>'35 Yrs Ref'!H24</f>
        <v>150.03</v>
      </c>
      <c r="I25" s="97">
        <f>'35 Yrs Ref'!I24</f>
        <v>165.25</v>
      </c>
      <c r="J25" s="97">
        <f>'35 Yrs Ref'!J24</f>
        <v>184.06</v>
      </c>
      <c r="K25" s="97">
        <f>'35 Yrs Ref'!K24</f>
        <v>170.68</v>
      </c>
      <c r="L25" s="97">
        <f>'35 Yrs Ref'!L24</f>
        <v>164.34</v>
      </c>
      <c r="M25" s="100">
        <f>HLOOKUP($M$6,'35 Yrs Ref'!$E$5:$L$33,A25, FALSE)</f>
        <v>184.06</v>
      </c>
      <c r="N25" s="76" t="s">
        <v>58</v>
      </c>
    </row>
    <row r="26" spans="1:14" ht="15.75" thickBot="1">
      <c r="A26">
        <v>21</v>
      </c>
      <c r="B26" s="169" t="s">
        <v>59</v>
      </c>
      <c r="C26" s="172" t="s">
        <v>34</v>
      </c>
      <c r="D26" s="89" t="s">
        <v>35</v>
      </c>
      <c r="E26" s="97">
        <f>'35 Yrs Ref'!E25</f>
        <v>82.27</v>
      </c>
      <c r="F26" s="97">
        <f>'35 Yrs Ref'!F25</f>
        <v>84.81</v>
      </c>
      <c r="G26" s="97">
        <f>'35 Yrs Ref'!G25</f>
        <v>96.51</v>
      </c>
      <c r="H26" s="97">
        <f>'35 Yrs Ref'!H25</f>
        <v>83.66</v>
      </c>
      <c r="I26" s="97">
        <f>'35 Yrs Ref'!I25</f>
        <v>95.15</v>
      </c>
      <c r="J26" s="97">
        <f>'35 Yrs Ref'!J25</f>
        <v>106.79</v>
      </c>
      <c r="K26" s="97">
        <f>'35 Yrs Ref'!K25</f>
        <v>97.84</v>
      </c>
      <c r="L26" s="97">
        <f>'35 Yrs Ref'!L25</f>
        <v>91.82</v>
      </c>
      <c r="M26" s="100">
        <f>HLOOKUP($M$6,'35 Yrs Ref'!$E$5:$L$33,A26, FALSE)</f>
        <v>106.79</v>
      </c>
      <c r="N26" s="76" t="s">
        <v>60</v>
      </c>
    </row>
    <row r="27" spans="1:14" ht="15.75" thickBot="1">
      <c r="A27">
        <v>22</v>
      </c>
      <c r="B27" s="170"/>
      <c r="C27" s="173"/>
      <c r="D27" s="90" t="s">
        <v>37</v>
      </c>
      <c r="E27" s="97">
        <f>'35 Yrs Ref'!E26</f>
        <v>79.650000000000006</v>
      </c>
      <c r="F27" s="97">
        <f>'35 Yrs Ref'!F26</f>
        <v>81.819999999999993</v>
      </c>
      <c r="G27" s="97">
        <f>'35 Yrs Ref'!G26</f>
        <v>93.36</v>
      </c>
      <c r="H27" s="97">
        <f>'35 Yrs Ref'!H26</f>
        <v>81.13</v>
      </c>
      <c r="I27" s="97">
        <f>'35 Yrs Ref'!I26</f>
        <v>91.88</v>
      </c>
      <c r="J27" s="97">
        <f>'35 Yrs Ref'!J26</f>
        <v>103.95</v>
      </c>
      <c r="K27" s="97">
        <f>'35 Yrs Ref'!K26</f>
        <v>94.38</v>
      </c>
      <c r="L27" s="97">
        <f>'35 Yrs Ref'!L26</f>
        <v>89.69</v>
      </c>
      <c r="M27" s="100">
        <f>HLOOKUP($M$6,'35 Yrs Ref'!$E$5:$L$33,A27, FALSE)</f>
        <v>103.95</v>
      </c>
      <c r="N27" s="76" t="s">
        <v>61</v>
      </c>
    </row>
    <row r="28" spans="1:14" ht="15.75" thickBot="1">
      <c r="A28">
        <v>23</v>
      </c>
      <c r="B28" s="170"/>
      <c r="C28" s="174"/>
      <c r="D28" s="91" t="s">
        <v>39</v>
      </c>
      <c r="E28" s="97">
        <f>'35 Yrs Ref'!E27</f>
        <v>77.5</v>
      </c>
      <c r="F28" s="97">
        <f>'35 Yrs Ref'!F27</f>
        <v>79.39</v>
      </c>
      <c r="G28" s="97">
        <f>'35 Yrs Ref'!G27</f>
        <v>90.95</v>
      </c>
      <c r="H28" s="97">
        <f>'35 Yrs Ref'!H27</f>
        <v>79.099999999999994</v>
      </c>
      <c r="I28" s="97">
        <f>'35 Yrs Ref'!I27</f>
        <v>89.29</v>
      </c>
      <c r="J28" s="97">
        <f>'35 Yrs Ref'!J27</f>
        <v>101.65</v>
      </c>
      <c r="K28" s="97">
        <f>'35 Yrs Ref'!K27</f>
        <v>91.58</v>
      </c>
      <c r="L28" s="97">
        <f>'35 Yrs Ref'!L27</f>
        <v>87.81</v>
      </c>
      <c r="M28" s="100">
        <f>HLOOKUP($M$6,'35 Yrs Ref'!$E$5:$L$33,A28, FALSE)</f>
        <v>101.65</v>
      </c>
      <c r="N28" s="76" t="s">
        <v>62</v>
      </c>
    </row>
    <row r="29" spans="1:14" ht="15.75" thickBot="1">
      <c r="A29">
        <v>24</v>
      </c>
      <c r="B29" s="170"/>
      <c r="C29" s="175" t="s">
        <v>37</v>
      </c>
      <c r="D29" s="89" t="s">
        <v>35</v>
      </c>
      <c r="E29" s="97">
        <f>'35 Yrs Ref'!E28</f>
        <v>112.06</v>
      </c>
      <c r="F29" s="97">
        <f>'35 Yrs Ref'!F28</f>
        <v>117.2</v>
      </c>
      <c r="G29" s="97">
        <f>'35 Yrs Ref'!G28</f>
        <v>132.62</v>
      </c>
      <c r="H29" s="97">
        <f>'35 Yrs Ref'!H28</f>
        <v>114.09</v>
      </c>
      <c r="I29" s="97">
        <f>'35 Yrs Ref'!I28</f>
        <v>130.88</v>
      </c>
      <c r="J29" s="97">
        <f>'35 Yrs Ref'!J28</f>
        <v>147.61000000000001</v>
      </c>
      <c r="K29" s="97">
        <f>'35 Yrs Ref'!K28</f>
        <v>135.30000000000001</v>
      </c>
      <c r="L29" s="97">
        <f>'35 Yrs Ref'!L28</f>
        <v>126.88</v>
      </c>
      <c r="M29" s="100">
        <f>HLOOKUP($M$6,'35 Yrs Ref'!$E$5:$L$33,A29, FALSE)</f>
        <v>147.61000000000001</v>
      </c>
      <c r="N29" s="76" t="s">
        <v>63</v>
      </c>
    </row>
    <row r="30" spans="1:14" ht="15.75" thickBot="1">
      <c r="A30">
        <v>25</v>
      </c>
      <c r="B30" s="170"/>
      <c r="C30" s="173"/>
      <c r="D30" s="90" t="s">
        <v>37</v>
      </c>
      <c r="E30" s="97">
        <f>'35 Yrs Ref'!E29</f>
        <v>108.23</v>
      </c>
      <c r="F30" s="97">
        <f>'35 Yrs Ref'!F29</f>
        <v>112.72</v>
      </c>
      <c r="G30" s="97">
        <f>'35 Yrs Ref'!G29</f>
        <v>127.9</v>
      </c>
      <c r="H30" s="97">
        <f>'35 Yrs Ref'!H29</f>
        <v>110.36</v>
      </c>
      <c r="I30" s="97">
        <f>'35 Yrs Ref'!I29</f>
        <v>125.78</v>
      </c>
      <c r="J30" s="97">
        <f>'35 Yrs Ref'!J29</f>
        <v>143.30000000000001</v>
      </c>
      <c r="K30" s="97">
        <f>'35 Yrs Ref'!K29</f>
        <v>129.84</v>
      </c>
      <c r="L30" s="97">
        <f>'35 Yrs Ref'!L29</f>
        <v>123.32</v>
      </c>
      <c r="M30" s="100">
        <f>HLOOKUP($M$6,'35 Yrs Ref'!$E$5:$L$33,A30, FALSE)</f>
        <v>143.30000000000001</v>
      </c>
      <c r="N30" s="76" t="s">
        <v>64</v>
      </c>
    </row>
    <row r="31" spans="1:14" ht="15" customHeight="1" thickBot="1">
      <c r="A31">
        <v>26</v>
      </c>
      <c r="B31" s="170"/>
      <c r="C31" s="174"/>
      <c r="D31" s="91" t="s">
        <v>39</v>
      </c>
      <c r="E31" s="97">
        <f>'35 Yrs Ref'!E30</f>
        <v>104.93</v>
      </c>
      <c r="F31" s="97">
        <f>'35 Yrs Ref'!F30</f>
        <v>108.92</v>
      </c>
      <c r="G31" s="97">
        <f>'35 Yrs Ref'!G30</f>
        <v>124.07</v>
      </c>
      <c r="H31" s="97">
        <f>'35 Yrs Ref'!H30</f>
        <v>107.28</v>
      </c>
      <c r="I31" s="97">
        <f>'35 Yrs Ref'!I30</f>
        <v>121.87</v>
      </c>
      <c r="J31" s="97">
        <f>'35 Yrs Ref'!J30</f>
        <v>139.66</v>
      </c>
      <c r="K31" s="97">
        <f>'35 Yrs Ref'!K30</f>
        <v>125.63</v>
      </c>
      <c r="L31" s="97">
        <f>'35 Yrs Ref'!L30</f>
        <v>120.48</v>
      </c>
      <c r="M31" s="100">
        <f>HLOOKUP($M$6,'35 Yrs Ref'!$E$5:$L$33,A31, FALSE)</f>
        <v>139.66</v>
      </c>
      <c r="N31" s="76" t="s">
        <v>65</v>
      </c>
    </row>
    <row r="32" spans="1:14" ht="15.75" thickBot="1">
      <c r="A32">
        <v>27</v>
      </c>
      <c r="B32" s="170"/>
      <c r="C32" s="176" t="s">
        <v>45</v>
      </c>
      <c r="D32" s="89" t="s">
        <v>35</v>
      </c>
      <c r="E32" s="97">
        <f>'35 Yrs Ref'!E31</f>
        <v>149.58000000000001</v>
      </c>
      <c r="F32" s="97">
        <f>'35 Yrs Ref'!F31</f>
        <v>159.25</v>
      </c>
      <c r="G32" s="97">
        <f>'35 Yrs Ref'!G31</f>
        <v>185.97</v>
      </c>
      <c r="H32" s="97">
        <f>'35 Yrs Ref'!H31</f>
        <v>153.30000000000001</v>
      </c>
      <c r="I32" s="97">
        <f>'35 Yrs Ref'!I31</f>
        <v>183.11</v>
      </c>
      <c r="J32" s="97">
        <f>'35 Yrs Ref'!J31</f>
        <v>212.8</v>
      </c>
      <c r="K32" s="97">
        <f>'35 Yrs Ref'!K31</f>
        <v>190.58</v>
      </c>
      <c r="L32" s="97">
        <f>'35 Yrs Ref'!L31</f>
        <v>177.03</v>
      </c>
      <c r="M32" s="100">
        <f>HLOOKUP($M$6,'35 Yrs Ref'!$E$5:$L$33,A32, FALSE)</f>
        <v>212.8</v>
      </c>
      <c r="N32" s="76" t="s">
        <v>66</v>
      </c>
    </row>
    <row r="33" spans="1:14" ht="15.75" thickBot="1">
      <c r="A33">
        <v>28</v>
      </c>
      <c r="B33" s="170"/>
      <c r="C33" s="173"/>
      <c r="D33" s="90" t="s">
        <v>37</v>
      </c>
      <c r="E33" s="97">
        <f>'35 Yrs Ref'!E32</f>
        <v>143.80000000000001</v>
      </c>
      <c r="F33" s="97">
        <f>'35 Yrs Ref'!F32</f>
        <v>152.34</v>
      </c>
      <c r="G33" s="97">
        <f>'35 Yrs Ref'!G32</f>
        <v>178.68</v>
      </c>
      <c r="H33" s="97">
        <f>'35 Yrs Ref'!H32</f>
        <v>147.80000000000001</v>
      </c>
      <c r="I33" s="97">
        <f>'35 Yrs Ref'!I32</f>
        <v>175.42</v>
      </c>
      <c r="J33" s="97">
        <f>'35 Yrs Ref'!J32</f>
        <v>206.23</v>
      </c>
      <c r="K33" s="97">
        <f>'35 Yrs Ref'!K32</f>
        <v>182.16</v>
      </c>
      <c r="L33" s="97">
        <f>'35 Yrs Ref'!L32</f>
        <v>171.71</v>
      </c>
      <c r="M33" s="100">
        <f>HLOOKUP($M$6,'35 Yrs Ref'!$E$5:$L$33,A33, FALSE)</f>
        <v>206.23</v>
      </c>
      <c r="N33" s="76" t="s">
        <v>67</v>
      </c>
    </row>
    <row r="34" spans="1:14" ht="15.75" thickBot="1">
      <c r="A34">
        <v>29</v>
      </c>
      <c r="B34" s="171"/>
      <c r="C34" s="177"/>
      <c r="D34" s="92" t="s">
        <v>39</v>
      </c>
      <c r="E34" s="97">
        <f>'35 Yrs Ref'!E33</f>
        <v>139.16999999999999</v>
      </c>
      <c r="F34" s="97">
        <f>'35 Yrs Ref'!F33</f>
        <v>146.5</v>
      </c>
      <c r="G34" s="97">
        <f>'35 Yrs Ref'!G33</f>
        <v>172.89</v>
      </c>
      <c r="H34" s="97">
        <f>'35 Yrs Ref'!H33</f>
        <v>143.25</v>
      </c>
      <c r="I34" s="97">
        <f>'35 Yrs Ref'!I33</f>
        <v>169.36</v>
      </c>
      <c r="J34" s="97">
        <f>'35 Yrs Ref'!J33</f>
        <v>200.67</v>
      </c>
      <c r="K34" s="97">
        <f>'35 Yrs Ref'!K33</f>
        <v>175.55</v>
      </c>
      <c r="L34" s="97">
        <f>'35 Yrs Ref'!L33</f>
        <v>167.52</v>
      </c>
      <c r="M34" s="100">
        <f>HLOOKUP($M$6,'35 Yrs Ref'!$E$5:$L$33,A34, FALSE)</f>
        <v>200.67</v>
      </c>
      <c r="N34" s="76" t="s">
        <v>68</v>
      </c>
    </row>
  </sheetData>
  <mergeCells count="23">
    <mergeCell ref="B17:B25"/>
    <mergeCell ref="C17:C19"/>
    <mergeCell ref="C20:C22"/>
    <mergeCell ref="C23:C25"/>
    <mergeCell ref="B26:B34"/>
    <mergeCell ref="C26:C28"/>
    <mergeCell ref="C29:C31"/>
    <mergeCell ref="C32:C34"/>
    <mergeCell ref="I6:I7"/>
    <mergeCell ref="J6:J7"/>
    <mergeCell ref="K6:K7"/>
    <mergeCell ref="L6:L7"/>
    <mergeCell ref="M6:M7"/>
    <mergeCell ref="E6:E7"/>
    <mergeCell ref="F6:F7"/>
    <mergeCell ref="G6:G7"/>
    <mergeCell ref="H6:H7"/>
    <mergeCell ref="B8:B16"/>
    <mergeCell ref="C8:C10"/>
    <mergeCell ref="C11:C13"/>
    <mergeCell ref="C14:C16"/>
    <mergeCell ref="B6:B7"/>
    <mergeCell ref="C6:C7"/>
  </mergeCells>
  <conditionalFormatting sqref="E8:L34">
    <cfRule type="colorScale" priority="1">
      <colorScale>
        <cfvo type="min"/>
        <cfvo type="num" val="0"/>
        <cfvo type="max"/>
        <color rgb="FF00B050"/>
        <color theme="0"/>
        <color rgb="FFFF0000"/>
      </colorScale>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opLeftCell="A13" workbookViewId="0">
      <selection activeCell="F17" sqref="F17"/>
    </sheetView>
  </sheetViews>
  <sheetFormatPr defaultRowHeight="15"/>
  <cols>
    <col min="5" max="5" width="13.7109375" customWidth="1"/>
    <col min="10" max="10" width="14.42578125" customWidth="1"/>
    <col min="18" max="18" width="9.140625" customWidth="1"/>
  </cols>
  <sheetData>
    <row r="1" spans="1:18">
      <c r="B1" s="1"/>
      <c r="C1" s="2"/>
      <c r="D1" s="2"/>
      <c r="E1" s="2">
        <v>14</v>
      </c>
      <c r="F1" s="2">
        <v>12</v>
      </c>
      <c r="G1" s="2">
        <v>6</v>
      </c>
      <c r="H1" s="2">
        <v>13</v>
      </c>
      <c r="I1" s="2">
        <v>4</v>
      </c>
      <c r="J1" s="2">
        <v>1</v>
      </c>
      <c r="K1" s="2">
        <v>2</v>
      </c>
      <c r="L1" s="2">
        <v>7</v>
      </c>
      <c r="M1" s="3"/>
      <c r="N1" s="2"/>
      <c r="O1" s="2"/>
      <c r="P1" s="2"/>
      <c r="Q1" s="3"/>
    </row>
    <row r="2" spans="1:18" ht="15.75" thickBot="1">
      <c r="A2" s="2"/>
      <c r="B2" s="2"/>
      <c r="C2" s="2"/>
      <c r="D2" s="2"/>
      <c r="E2" s="2">
        <v>4</v>
      </c>
      <c r="F2" s="2">
        <v>7</v>
      </c>
      <c r="G2" s="2">
        <v>8</v>
      </c>
      <c r="H2" s="2">
        <v>9</v>
      </c>
      <c r="I2" s="2">
        <v>10</v>
      </c>
      <c r="J2" s="2">
        <v>12</v>
      </c>
      <c r="K2" s="2">
        <v>14</v>
      </c>
      <c r="L2" s="2">
        <v>16</v>
      </c>
      <c r="M2" s="2">
        <v>19</v>
      </c>
      <c r="N2" s="2">
        <v>20</v>
      </c>
      <c r="O2" s="2">
        <v>21</v>
      </c>
      <c r="P2" s="2">
        <v>22</v>
      </c>
      <c r="Q2" s="2">
        <v>23</v>
      </c>
    </row>
    <row r="3" spans="1:18" ht="15.75" thickBot="1">
      <c r="A3" s="28"/>
      <c r="B3" s="4"/>
      <c r="C3" s="2"/>
      <c r="D3" s="2"/>
      <c r="E3" s="5">
        <v>1</v>
      </c>
      <c r="F3" s="6">
        <v>4</v>
      </c>
      <c r="G3" s="6">
        <v>5</v>
      </c>
      <c r="H3" s="6">
        <v>6</v>
      </c>
      <c r="I3" s="6">
        <v>7</v>
      </c>
      <c r="J3" s="6">
        <v>9</v>
      </c>
      <c r="K3" s="6">
        <v>11</v>
      </c>
      <c r="L3" s="6">
        <v>13</v>
      </c>
      <c r="M3" s="3"/>
      <c r="N3" s="7"/>
      <c r="O3" s="7"/>
      <c r="P3" s="2"/>
      <c r="Q3" s="3"/>
    </row>
    <row r="4" spans="1:18" ht="15.75" thickBot="1">
      <c r="B4" s="2"/>
      <c r="C4" s="2"/>
      <c r="D4" s="2"/>
      <c r="E4" s="5" t="s">
        <v>3</v>
      </c>
      <c r="F4" s="6" t="s">
        <v>9</v>
      </c>
      <c r="G4" s="6" t="s">
        <v>14</v>
      </c>
      <c r="H4" s="6" t="s">
        <v>13</v>
      </c>
      <c r="I4" s="6" t="s">
        <v>6</v>
      </c>
      <c r="J4" s="6" t="s">
        <v>8</v>
      </c>
      <c r="K4" s="6" t="s">
        <v>15</v>
      </c>
      <c r="L4" s="6" t="s">
        <v>11</v>
      </c>
      <c r="M4" s="3"/>
      <c r="N4" s="2"/>
      <c r="O4" s="2"/>
      <c r="P4" s="2"/>
      <c r="Q4" s="3"/>
    </row>
    <row r="5" spans="1:18" ht="39" thickTop="1">
      <c r="A5" s="2"/>
      <c r="B5" s="167" t="s">
        <v>29</v>
      </c>
      <c r="C5" s="167" t="s">
        <v>30</v>
      </c>
      <c r="D5" s="167" t="s">
        <v>31</v>
      </c>
      <c r="E5" s="165" t="s">
        <v>25</v>
      </c>
      <c r="F5" s="165" t="s">
        <v>26</v>
      </c>
      <c r="G5" s="165" t="s">
        <v>27</v>
      </c>
      <c r="H5" s="165" t="s">
        <v>24</v>
      </c>
      <c r="I5" s="165" t="s">
        <v>23</v>
      </c>
      <c r="J5" s="165" t="s">
        <v>17</v>
      </c>
      <c r="K5" s="165" t="s">
        <v>21</v>
      </c>
      <c r="L5" s="165" t="s">
        <v>22</v>
      </c>
      <c r="M5" s="3"/>
      <c r="N5" s="8" t="s">
        <v>32</v>
      </c>
      <c r="O5" s="9"/>
      <c r="P5" s="2"/>
      <c r="Q5" s="3"/>
    </row>
    <row r="6" spans="1:18" ht="15.75" thickBot="1">
      <c r="A6" s="2"/>
      <c r="B6" s="168"/>
      <c r="C6" s="168"/>
      <c r="D6" s="168"/>
      <c r="E6" s="166"/>
      <c r="F6" s="166"/>
      <c r="G6" s="166"/>
      <c r="H6" s="166"/>
      <c r="I6" s="166"/>
      <c r="J6" s="166"/>
      <c r="K6" s="166"/>
      <c r="L6" s="166"/>
      <c r="M6" s="3"/>
      <c r="N6" s="10"/>
      <c r="O6" s="11"/>
      <c r="P6" s="2"/>
      <c r="Q6" s="3"/>
      <c r="R6" s="27"/>
    </row>
    <row r="7" spans="1:18" ht="15.75" thickBot="1">
      <c r="A7" s="2">
        <v>4</v>
      </c>
      <c r="B7" s="31" t="s">
        <v>20</v>
      </c>
      <c r="C7" s="33" t="s">
        <v>20</v>
      </c>
      <c r="D7" s="37" t="s">
        <v>19</v>
      </c>
      <c r="E7" s="12">
        <v>82.51</v>
      </c>
      <c r="F7" s="12">
        <v>81.81</v>
      </c>
      <c r="G7" s="12">
        <v>79.87</v>
      </c>
      <c r="H7" s="12">
        <v>82.78</v>
      </c>
      <c r="I7" s="12">
        <v>79.2</v>
      </c>
      <c r="J7" s="12">
        <v>78.25</v>
      </c>
      <c r="K7" s="12">
        <v>79.099999999999994</v>
      </c>
      <c r="L7" s="12">
        <v>81.31</v>
      </c>
      <c r="M7" s="13" t="s">
        <v>36</v>
      </c>
      <c r="N7" s="14">
        <v>1.35E-2</v>
      </c>
      <c r="O7" s="15">
        <f>SUM(N7:N9)</f>
        <v>4.4999999999999998E-2</v>
      </c>
      <c r="P7" s="2"/>
      <c r="Q7" s="13" t="s">
        <v>36</v>
      </c>
    </row>
    <row r="8" spans="1:18" ht="15.75" thickBot="1">
      <c r="A8" s="2">
        <v>5</v>
      </c>
      <c r="B8" s="31" t="s">
        <v>20</v>
      </c>
      <c r="C8" s="33" t="s">
        <v>20</v>
      </c>
      <c r="D8" s="16" t="s">
        <v>18</v>
      </c>
      <c r="E8" s="12">
        <v>80.91</v>
      </c>
      <c r="F8" s="12">
        <v>80.5</v>
      </c>
      <c r="G8" s="12">
        <v>78.78</v>
      </c>
      <c r="H8" s="12">
        <v>81.33</v>
      </c>
      <c r="I8" s="12">
        <v>78.16</v>
      </c>
      <c r="J8" s="12">
        <v>77.849999999999994</v>
      </c>
      <c r="K8" s="12">
        <v>78.33</v>
      </c>
      <c r="L8" s="12">
        <v>80.58</v>
      </c>
      <c r="M8" s="13" t="s">
        <v>38</v>
      </c>
      <c r="N8" s="17">
        <v>2.2499999999999999E-2</v>
      </c>
      <c r="O8" s="18"/>
      <c r="P8" s="2"/>
      <c r="Q8" s="13" t="s">
        <v>38</v>
      </c>
    </row>
    <row r="9" spans="1:18" ht="15.75" thickBot="1">
      <c r="A9" s="2">
        <v>6</v>
      </c>
      <c r="B9" s="31" t="s">
        <v>20</v>
      </c>
      <c r="C9" s="33" t="s">
        <v>20</v>
      </c>
      <c r="D9" s="35" t="s">
        <v>20</v>
      </c>
      <c r="E9" s="12">
        <v>79.650000000000006</v>
      </c>
      <c r="F9" s="12">
        <v>79.510000000000005</v>
      </c>
      <c r="G9" s="12">
        <v>77.98</v>
      </c>
      <c r="H9" s="12">
        <v>80.17</v>
      </c>
      <c r="I9" s="12">
        <v>77.39</v>
      </c>
      <c r="J9" s="12">
        <v>77.52</v>
      </c>
      <c r="K9" s="12">
        <v>77.78</v>
      </c>
      <c r="L9" s="12">
        <v>79.959999999999994</v>
      </c>
      <c r="M9" s="13" t="s">
        <v>40</v>
      </c>
      <c r="N9" s="17">
        <v>8.9999999999999993E-3</v>
      </c>
      <c r="O9" s="19"/>
      <c r="P9" s="2"/>
      <c r="Q9" s="13" t="s">
        <v>40</v>
      </c>
    </row>
    <row r="10" spans="1:18" ht="15.75" thickBot="1">
      <c r="A10" s="2">
        <v>7</v>
      </c>
      <c r="B10" s="31" t="s">
        <v>20</v>
      </c>
      <c r="C10" s="30" t="s">
        <v>18</v>
      </c>
      <c r="D10" s="37" t="s">
        <v>19</v>
      </c>
      <c r="E10" s="12">
        <v>92.42</v>
      </c>
      <c r="F10" s="12">
        <v>90.3</v>
      </c>
      <c r="G10" s="12">
        <v>88.06</v>
      </c>
      <c r="H10" s="12">
        <v>92.69</v>
      </c>
      <c r="I10" s="12">
        <v>87.23</v>
      </c>
      <c r="J10" s="12">
        <v>85.02</v>
      </c>
      <c r="K10" s="12">
        <v>87.03</v>
      </c>
      <c r="L10" s="12">
        <v>89.41</v>
      </c>
      <c r="M10" s="13" t="s">
        <v>41</v>
      </c>
      <c r="N10" s="17">
        <v>4.4999999999999998E-2</v>
      </c>
      <c r="O10" s="15">
        <f>SUM(N10:N12)</f>
        <v>0.15</v>
      </c>
      <c r="P10" s="2"/>
      <c r="Q10" s="13" t="s">
        <v>41</v>
      </c>
    </row>
    <row r="11" spans="1:18" ht="15.75" thickBot="1">
      <c r="A11" s="2">
        <v>8</v>
      </c>
      <c r="B11" s="31" t="s">
        <v>20</v>
      </c>
      <c r="C11" s="30" t="s">
        <v>18</v>
      </c>
      <c r="D11" s="16" t="s">
        <v>18</v>
      </c>
      <c r="E11" s="12">
        <v>90.33</v>
      </c>
      <c r="F11" s="12">
        <v>88.66</v>
      </c>
      <c r="G11" s="12">
        <v>86.66</v>
      </c>
      <c r="H11" s="12">
        <v>90.77</v>
      </c>
      <c r="I11" s="12">
        <v>85.92</v>
      </c>
      <c r="J11" s="12">
        <v>84.54</v>
      </c>
      <c r="K11" s="12">
        <v>86.06</v>
      </c>
      <c r="L11" s="12">
        <v>88.48</v>
      </c>
      <c r="M11" s="13" t="s">
        <v>42</v>
      </c>
      <c r="N11" s="17">
        <v>7.4999999999999997E-2</v>
      </c>
      <c r="O11" s="18"/>
      <c r="P11" s="2"/>
      <c r="Q11" s="13" t="s">
        <v>42</v>
      </c>
    </row>
    <row r="12" spans="1:18" ht="15.75" thickBot="1">
      <c r="A12" s="2">
        <v>9</v>
      </c>
      <c r="B12" s="31" t="s">
        <v>20</v>
      </c>
      <c r="C12" s="30" t="s">
        <v>18</v>
      </c>
      <c r="D12" s="35" t="s">
        <v>20</v>
      </c>
      <c r="E12" s="12">
        <v>88.8</v>
      </c>
      <c r="F12" s="12">
        <v>87.52</v>
      </c>
      <c r="G12" s="12">
        <v>85.76</v>
      </c>
      <c r="H12" s="12">
        <v>89.37</v>
      </c>
      <c r="I12" s="12">
        <v>85.05</v>
      </c>
      <c r="J12" s="12">
        <v>84.19</v>
      </c>
      <c r="K12" s="12">
        <v>85.55</v>
      </c>
      <c r="L12" s="12">
        <v>87.73</v>
      </c>
      <c r="M12" s="13" t="s">
        <v>43</v>
      </c>
      <c r="N12" s="17">
        <v>0.03</v>
      </c>
      <c r="O12" s="19"/>
      <c r="P12" s="2"/>
      <c r="Q12" s="13" t="s">
        <v>44</v>
      </c>
    </row>
    <row r="13" spans="1:18" ht="15.75" thickBot="1">
      <c r="A13" s="2">
        <v>10</v>
      </c>
      <c r="B13" s="31" t="s">
        <v>20</v>
      </c>
      <c r="C13" s="36" t="s">
        <v>19</v>
      </c>
      <c r="D13" s="37" t="s">
        <v>19</v>
      </c>
      <c r="E13" s="12">
        <v>102.74</v>
      </c>
      <c r="F13" s="12">
        <v>99.26</v>
      </c>
      <c r="G13" s="12">
        <v>96.71</v>
      </c>
      <c r="H13" s="12">
        <v>103.07</v>
      </c>
      <c r="I13" s="12">
        <v>95.67</v>
      </c>
      <c r="J13" s="12">
        <v>92.6</v>
      </c>
      <c r="K13" s="12">
        <v>94.97</v>
      </c>
      <c r="L13" s="12">
        <v>98.35</v>
      </c>
      <c r="M13" s="13" t="s">
        <v>46</v>
      </c>
      <c r="N13" s="17">
        <v>3.15E-2</v>
      </c>
      <c r="O13" s="15">
        <f>SUM(N13:N15)</f>
        <v>0.105</v>
      </c>
      <c r="P13" s="2"/>
      <c r="Q13" s="13" t="s">
        <v>46</v>
      </c>
    </row>
    <row r="14" spans="1:18" ht="15.75" thickBot="1">
      <c r="A14" s="2">
        <v>11</v>
      </c>
      <c r="B14" s="31" t="s">
        <v>20</v>
      </c>
      <c r="C14" s="36" t="s">
        <v>19</v>
      </c>
      <c r="D14" s="16" t="s">
        <v>18</v>
      </c>
      <c r="E14" s="12">
        <v>100.14</v>
      </c>
      <c r="F14" s="12">
        <v>97.28</v>
      </c>
      <c r="G14" s="12">
        <v>95.04</v>
      </c>
      <c r="H14" s="12">
        <v>100.7</v>
      </c>
      <c r="I14" s="12">
        <v>94.16</v>
      </c>
      <c r="J14" s="12">
        <v>92.06</v>
      </c>
      <c r="K14" s="12">
        <v>93.82</v>
      </c>
      <c r="L14" s="12">
        <v>97.16</v>
      </c>
      <c r="M14" s="13" t="s">
        <v>47</v>
      </c>
      <c r="N14" s="17">
        <v>5.2499999999999998E-2</v>
      </c>
      <c r="O14" s="18"/>
      <c r="P14" s="2"/>
      <c r="Q14" s="13" t="s">
        <v>47</v>
      </c>
    </row>
    <row r="15" spans="1:18" ht="15.75" thickBot="1">
      <c r="A15" s="2">
        <v>12</v>
      </c>
      <c r="B15" s="31" t="s">
        <v>20</v>
      </c>
      <c r="C15" s="36" t="s">
        <v>19</v>
      </c>
      <c r="D15" s="35" t="s">
        <v>20</v>
      </c>
      <c r="E15" s="12">
        <v>98.24</v>
      </c>
      <c r="F15" s="12">
        <v>95.91</v>
      </c>
      <c r="G15" s="12">
        <v>94.03</v>
      </c>
      <c r="H15" s="12">
        <v>98.96</v>
      </c>
      <c r="I15" s="12">
        <v>93.2</v>
      </c>
      <c r="J15" s="12">
        <v>91.68</v>
      </c>
      <c r="K15" s="12">
        <v>93.16</v>
      </c>
      <c r="L15" s="12">
        <v>96.29</v>
      </c>
      <c r="M15" s="13" t="s">
        <v>48</v>
      </c>
      <c r="N15" s="20">
        <v>2.1000000000000001E-2</v>
      </c>
      <c r="O15" s="19"/>
      <c r="P15" s="2"/>
      <c r="Q15" s="13" t="s">
        <v>48</v>
      </c>
    </row>
    <row r="16" spans="1:18" ht="16.5" thickTop="1" thickBot="1">
      <c r="A16" s="2">
        <v>13</v>
      </c>
      <c r="B16" s="29" t="s">
        <v>18</v>
      </c>
      <c r="C16" s="34" t="s">
        <v>20</v>
      </c>
      <c r="D16" s="37" t="s">
        <v>19</v>
      </c>
      <c r="E16" s="12">
        <v>78.8</v>
      </c>
      <c r="F16" s="12">
        <v>78.790000000000006</v>
      </c>
      <c r="G16" s="12">
        <v>76.84</v>
      </c>
      <c r="H16" s="12">
        <v>78.87</v>
      </c>
      <c r="I16" s="12">
        <v>76.38</v>
      </c>
      <c r="J16" s="12">
        <v>76.72</v>
      </c>
      <c r="K16" s="12">
        <v>76.489999999999995</v>
      </c>
      <c r="L16" s="12">
        <v>78.67</v>
      </c>
      <c r="M16" s="13" t="s">
        <v>50</v>
      </c>
      <c r="N16" s="14">
        <v>2.4750000000000001E-2</v>
      </c>
      <c r="O16" s="15">
        <f>SUM(N16:N18)</f>
        <v>8.2500000000000004E-2</v>
      </c>
      <c r="P16" s="2"/>
      <c r="Q16" s="13" t="s">
        <v>50</v>
      </c>
    </row>
    <row r="17" spans="1:21" ht="16.5" thickTop="1" thickBot="1">
      <c r="A17" s="2">
        <v>14</v>
      </c>
      <c r="B17" s="29" t="s">
        <v>18</v>
      </c>
      <c r="C17" s="34" t="s">
        <v>20</v>
      </c>
      <c r="D17" s="16" t="s">
        <v>18</v>
      </c>
      <c r="E17" s="12">
        <v>77.19</v>
      </c>
      <c r="F17" s="12">
        <v>77.489999999999995</v>
      </c>
      <c r="G17" s="12">
        <v>75.760000000000005</v>
      </c>
      <c r="H17" s="12">
        <v>77.38</v>
      </c>
      <c r="I17" s="12">
        <v>75.37</v>
      </c>
      <c r="J17" s="12">
        <v>76.31</v>
      </c>
      <c r="K17" s="12">
        <v>75.739999999999995</v>
      </c>
      <c r="L17" s="12">
        <v>77.930000000000007</v>
      </c>
      <c r="M17" s="13" t="s">
        <v>51</v>
      </c>
      <c r="N17" s="17">
        <v>4.1250000000000002E-2</v>
      </c>
      <c r="O17" s="18"/>
      <c r="P17" s="2"/>
      <c r="Q17" s="13" t="s">
        <v>51</v>
      </c>
    </row>
    <row r="18" spans="1:21" ht="16.5" thickTop="1" thickBot="1">
      <c r="A18" s="2">
        <v>15</v>
      </c>
      <c r="B18" s="29" t="s">
        <v>18</v>
      </c>
      <c r="C18" s="34" t="s">
        <v>20</v>
      </c>
      <c r="D18" s="35" t="s">
        <v>20</v>
      </c>
      <c r="E18" s="12">
        <v>75.900000000000006</v>
      </c>
      <c r="F18" s="12">
        <v>76.47</v>
      </c>
      <c r="G18" s="12">
        <v>74.959999999999994</v>
      </c>
      <c r="H18" s="12">
        <v>76.19</v>
      </c>
      <c r="I18" s="12">
        <v>74.599999999999994</v>
      </c>
      <c r="J18" s="12">
        <v>75.959999999999994</v>
      </c>
      <c r="K18" s="12">
        <v>75.180000000000007</v>
      </c>
      <c r="L18" s="12">
        <v>77.3</v>
      </c>
      <c r="M18" s="13" t="s">
        <v>52</v>
      </c>
      <c r="N18" s="17">
        <v>1.6500000000000001E-2</v>
      </c>
      <c r="O18" s="19"/>
      <c r="P18" s="2"/>
      <c r="Q18" s="13" t="s">
        <v>52</v>
      </c>
    </row>
    <row r="19" spans="1:21" ht="15.75" thickBot="1">
      <c r="A19" s="2">
        <v>16</v>
      </c>
      <c r="B19" s="29" t="s">
        <v>18</v>
      </c>
      <c r="C19" s="30" t="s">
        <v>18</v>
      </c>
      <c r="D19" s="38" t="s">
        <v>19</v>
      </c>
      <c r="E19" s="12">
        <v>88.17</v>
      </c>
      <c r="F19" s="12">
        <v>86.72</v>
      </c>
      <c r="G19" s="12">
        <v>84.48</v>
      </c>
      <c r="H19" s="12">
        <v>88.18</v>
      </c>
      <c r="I19" s="12">
        <v>83.91</v>
      </c>
      <c r="J19" s="12">
        <v>83.09</v>
      </c>
      <c r="K19" s="12">
        <v>84.04</v>
      </c>
      <c r="L19" s="12">
        <v>86.4</v>
      </c>
      <c r="M19" s="13" t="s">
        <v>53</v>
      </c>
      <c r="N19" s="20">
        <v>8.2500000000000004E-2</v>
      </c>
      <c r="O19" s="15">
        <f>SUM(N19:N21)</f>
        <v>0.27500000000000002</v>
      </c>
      <c r="P19" s="2"/>
      <c r="Q19" s="13" t="s">
        <v>53</v>
      </c>
    </row>
    <row r="20" spans="1:21" ht="15.75" thickBot="1">
      <c r="A20" s="2">
        <v>17</v>
      </c>
      <c r="B20" s="29" t="s">
        <v>18</v>
      </c>
      <c r="C20" s="30" t="s">
        <v>18</v>
      </c>
      <c r="D20" s="21" t="s">
        <v>18</v>
      </c>
      <c r="E20" s="108">
        <v>86.03</v>
      </c>
      <c r="F20" s="12">
        <v>85.04</v>
      </c>
      <c r="G20" s="12">
        <v>83.1</v>
      </c>
      <c r="H20" s="12">
        <v>86.21</v>
      </c>
      <c r="I20" s="12">
        <v>82.6</v>
      </c>
      <c r="J20" s="12">
        <v>82.64</v>
      </c>
      <c r="K20" s="12">
        <v>83.07</v>
      </c>
      <c r="L20" s="12">
        <v>85.43</v>
      </c>
      <c r="M20" s="13" t="s">
        <v>54</v>
      </c>
      <c r="N20" s="22">
        <v>0.13750000000000001</v>
      </c>
      <c r="O20" s="18"/>
      <c r="P20" s="2"/>
      <c r="Q20" s="13" t="s">
        <v>54</v>
      </c>
    </row>
    <row r="21" spans="1:21" ht="15.75" thickBot="1">
      <c r="A21" s="2">
        <v>18</v>
      </c>
      <c r="B21" s="29" t="s">
        <v>18</v>
      </c>
      <c r="C21" s="30" t="s">
        <v>18</v>
      </c>
      <c r="D21" s="23" t="s">
        <v>28</v>
      </c>
      <c r="E21" s="12">
        <v>84.5</v>
      </c>
      <c r="F21" s="12">
        <v>83.92</v>
      </c>
      <c r="G21" s="12">
        <v>82.19</v>
      </c>
      <c r="H21" s="12">
        <v>84.81</v>
      </c>
      <c r="I21" s="12">
        <v>81.760000000000005</v>
      </c>
      <c r="J21" s="12">
        <v>82.29</v>
      </c>
      <c r="K21" s="12">
        <v>82.42</v>
      </c>
      <c r="L21" s="12">
        <v>84.67</v>
      </c>
      <c r="M21" s="13" t="s">
        <v>55</v>
      </c>
      <c r="N21" s="24">
        <v>5.5000000000000007E-2</v>
      </c>
      <c r="O21" s="19"/>
      <c r="P21" s="2"/>
      <c r="Q21" s="13" t="s">
        <v>55</v>
      </c>
    </row>
    <row r="22" spans="1:21" ht="15.75" customHeight="1" thickBot="1">
      <c r="A22" s="2">
        <v>19</v>
      </c>
      <c r="B22" s="29" t="s">
        <v>18</v>
      </c>
      <c r="C22" s="36" t="s">
        <v>19</v>
      </c>
      <c r="D22" s="37" t="s">
        <v>19</v>
      </c>
      <c r="E22" s="12">
        <v>97.93</v>
      </c>
      <c r="F22" s="12">
        <v>95.18</v>
      </c>
      <c r="G22" s="12">
        <v>92.69</v>
      </c>
      <c r="H22" s="12">
        <v>97.93</v>
      </c>
      <c r="I22" s="12">
        <v>91.96</v>
      </c>
      <c r="J22" s="12">
        <v>90.23</v>
      </c>
      <c r="K22" s="12">
        <v>91.47</v>
      </c>
      <c r="L22" s="12">
        <v>94.69</v>
      </c>
      <c r="M22" s="13" t="s">
        <v>56</v>
      </c>
      <c r="N22" s="17">
        <v>5.7749999999999996E-2</v>
      </c>
      <c r="O22" s="15">
        <f>SUM(N22:N24)</f>
        <v>0.1925</v>
      </c>
      <c r="P22" s="2"/>
      <c r="Q22" s="13" t="s">
        <v>56</v>
      </c>
    </row>
    <row r="23" spans="1:21" ht="15.75" thickBot="1">
      <c r="A23" s="2">
        <v>20</v>
      </c>
      <c r="B23" s="29" t="s">
        <v>18</v>
      </c>
      <c r="C23" s="36" t="s">
        <v>19</v>
      </c>
      <c r="D23" s="16" t="s">
        <v>18</v>
      </c>
      <c r="E23" s="12">
        <v>95.24</v>
      </c>
      <c r="F23" s="12">
        <v>93.12</v>
      </c>
      <c r="G23" s="12">
        <v>90.96</v>
      </c>
      <c r="H23" s="12">
        <v>95.5</v>
      </c>
      <c r="I23" s="12">
        <v>90.38</v>
      </c>
      <c r="J23" s="12">
        <v>89.66</v>
      </c>
      <c r="K23" s="12">
        <v>90.28</v>
      </c>
      <c r="L23" s="12">
        <v>93.49</v>
      </c>
      <c r="M23" s="13" t="s">
        <v>57</v>
      </c>
      <c r="N23" s="17">
        <v>9.6250000000000002E-2</v>
      </c>
      <c r="O23" s="18"/>
      <c r="P23" s="2"/>
      <c r="Q23" s="13" t="s">
        <v>57</v>
      </c>
    </row>
    <row r="24" spans="1:21" ht="15.75" thickBot="1">
      <c r="A24" s="2">
        <v>21</v>
      </c>
      <c r="B24" s="29" t="s">
        <v>18</v>
      </c>
      <c r="C24" s="36" t="s">
        <v>19</v>
      </c>
      <c r="D24" s="35" t="s">
        <v>20</v>
      </c>
      <c r="E24" s="12">
        <v>93.33</v>
      </c>
      <c r="F24" s="12">
        <v>91.76</v>
      </c>
      <c r="G24" s="12">
        <v>89.88</v>
      </c>
      <c r="H24" s="12">
        <v>93.72</v>
      </c>
      <c r="I24" s="12">
        <v>89.37</v>
      </c>
      <c r="J24" s="12">
        <v>89.33</v>
      </c>
      <c r="K24" s="12">
        <v>89.66</v>
      </c>
      <c r="L24" s="12">
        <v>92.58</v>
      </c>
      <c r="M24" s="13" t="s">
        <v>58</v>
      </c>
      <c r="N24" s="25">
        <v>3.8500000000000006E-2</v>
      </c>
      <c r="O24" s="19"/>
      <c r="P24" s="2"/>
      <c r="Q24" s="13" t="s">
        <v>58</v>
      </c>
    </row>
    <row r="25" spans="1:21" ht="15.75" customHeight="1" thickBot="1">
      <c r="A25" s="2">
        <v>22</v>
      </c>
      <c r="B25" s="32" t="s">
        <v>19</v>
      </c>
      <c r="C25" s="33" t="s">
        <v>20</v>
      </c>
      <c r="D25" s="37" t="s">
        <v>19</v>
      </c>
      <c r="E25" s="12">
        <v>75.400000000000006</v>
      </c>
      <c r="F25" s="12">
        <v>76.040000000000006</v>
      </c>
      <c r="G25" s="12">
        <v>74.11</v>
      </c>
      <c r="H25" s="12">
        <v>75.08</v>
      </c>
      <c r="I25" s="12">
        <v>73.8</v>
      </c>
      <c r="J25" s="12">
        <v>75.36</v>
      </c>
      <c r="K25" s="12">
        <v>74.11</v>
      </c>
      <c r="L25" s="12">
        <v>76.16</v>
      </c>
      <c r="M25" s="13" t="s">
        <v>60</v>
      </c>
      <c r="N25" s="24">
        <v>6.7499999999999999E-3</v>
      </c>
      <c r="O25" s="15">
        <f>SUM(N25:N27)</f>
        <v>2.2499999999999999E-2</v>
      </c>
      <c r="P25" s="2"/>
      <c r="Q25" s="13" t="s">
        <v>60</v>
      </c>
    </row>
    <row r="26" spans="1:21" ht="15.75" thickBot="1">
      <c r="A26" s="2">
        <v>23</v>
      </c>
      <c r="B26" s="32" t="s">
        <v>19</v>
      </c>
      <c r="C26" s="33" t="s">
        <v>20</v>
      </c>
      <c r="D26" s="16" t="s">
        <v>18</v>
      </c>
      <c r="E26" s="12">
        <v>73.7</v>
      </c>
      <c r="F26" s="12">
        <v>74.680000000000007</v>
      </c>
      <c r="G26" s="12">
        <v>72.989999999999995</v>
      </c>
      <c r="H26" s="12">
        <v>73.53</v>
      </c>
      <c r="I26" s="12">
        <v>72.75</v>
      </c>
      <c r="J26" s="12">
        <v>74.95</v>
      </c>
      <c r="K26" s="12">
        <v>73.33</v>
      </c>
      <c r="L26" s="12">
        <v>75.400000000000006</v>
      </c>
      <c r="M26" s="13" t="s">
        <v>61</v>
      </c>
      <c r="N26" s="17">
        <v>1.125E-2</v>
      </c>
      <c r="O26" s="18"/>
      <c r="P26" s="2"/>
      <c r="Q26" s="13" t="s">
        <v>61</v>
      </c>
    </row>
    <row r="27" spans="1:21" ht="15.75" thickBot="1">
      <c r="A27" s="2">
        <v>24</v>
      </c>
      <c r="B27" s="32" t="s">
        <v>19</v>
      </c>
      <c r="C27" s="33" t="s">
        <v>20</v>
      </c>
      <c r="D27" s="35" t="s">
        <v>20</v>
      </c>
      <c r="E27" s="12">
        <v>72.400000000000006</v>
      </c>
      <c r="F27" s="12">
        <v>73.66</v>
      </c>
      <c r="G27" s="12">
        <v>72.17</v>
      </c>
      <c r="H27" s="12">
        <v>72.319999999999993</v>
      </c>
      <c r="I27" s="12">
        <v>71.97</v>
      </c>
      <c r="J27" s="12">
        <v>74.599999999999994</v>
      </c>
      <c r="K27" s="12">
        <v>72.739999999999995</v>
      </c>
      <c r="L27" s="12">
        <v>74.77</v>
      </c>
      <c r="M27" s="13" t="s">
        <v>62</v>
      </c>
      <c r="N27" s="17">
        <v>4.4999999999999997E-3</v>
      </c>
      <c r="O27" s="19"/>
      <c r="P27" s="2"/>
      <c r="Q27" s="13" t="s">
        <v>62</v>
      </c>
    </row>
    <row r="28" spans="1:21" ht="15.75" customHeight="1" thickBot="1">
      <c r="A28" s="2">
        <v>25</v>
      </c>
      <c r="B28" s="32" t="s">
        <v>19</v>
      </c>
      <c r="C28" s="30" t="s">
        <v>18</v>
      </c>
      <c r="D28" s="37" t="s">
        <v>19</v>
      </c>
      <c r="E28" s="12">
        <v>84.39</v>
      </c>
      <c r="F28" s="12">
        <v>83.57</v>
      </c>
      <c r="G28" s="12">
        <v>81.33</v>
      </c>
      <c r="H28" s="12">
        <v>83.99</v>
      </c>
      <c r="I28" s="12">
        <v>80.930000000000007</v>
      </c>
      <c r="J28" s="12">
        <v>81.489999999999995</v>
      </c>
      <c r="K28" s="12">
        <v>81.2</v>
      </c>
      <c r="L28" s="12">
        <v>83.51</v>
      </c>
      <c r="M28" s="13" t="s">
        <v>63</v>
      </c>
      <c r="N28" s="17">
        <v>2.2499999999999999E-2</v>
      </c>
      <c r="O28" s="15">
        <f>SUM(N28:N30)</f>
        <v>7.4999999999999997E-2</v>
      </c>
      <c r="P28" s="2"/>
      <c r="Q28" s="13" t="s">
        <v>63</v>
      </c>
    </row>
    <row r="29" spans="1:21" ht="15.75" thickBot="1">
      <c r="A29" s="2">
        <v>26</v>
      </c>
      <c r="B29" s="32" t="s">
        <v>19</v>
      </c>
      <c r="C29" s="30" t="s">
        <v>18</v>
      </c>
      <c r="D29" s="16" t="s">
        <v>18</v>
      </c>
      <c r="E29" s="12">
        <v>82.25</v>
      </c>
      <c r="F29" s="12">
        <v>81.94</v>
      </c>
      <c r="G29" s="12">
        <v>79.97</v>
      </c>
      <c r="H29" s="12">
        <v>82.02</v>
      </c>
      <c r="I29" s="12">
        <v>79.650000000000006</v>
      </c>
      <c r="J29" s="12">
        <v>81.010000000000005</v>
      </c>
      <c r="K29" s="12">
        <v>80.239999999999995</v>
      </c>
      <c r="L29" s="12">
        <v>82.53</v>
      </c>
      <c r="M29" s="13" t="s">
        <v>64</v>
      </c>
      <c r="N29" s="17">
        <v>3.7499999999999999E-2</v>
      </c>
      <c r="O29" s="18"/>
      <c r="P29" s="2"/>
      <c r="Q29" s="13" t="s">
        <v>64</v>
      </c>
    </row>
    <row r="30" spans="1:21" ht="15.75" thickBot="1">
      <c r="A30" s="2">
        <v>27</v>
      </c>
      <c r="B30" s="32" t="s">
        <v>19</v>
      </c>
      <c r="C30" s="30" t="s">
        <v>18</v>
      </c>
      <c r="D30" s="35" t="s">
        <v>20</v>
      </c>
      <c r="E30" s="12">
        <v>80.63</v>
      </c>
      <c r="F30" s="12">
        <v>80.709999999999994</v>
      </c>
      <c r="G30" s="12">
        <v>79</v>
      </c>
      <c r="H30" s="12">
        <v>80.52</v>
      </c>
      <c r="I30" s="12">
        <v>78.75</v>
      </c>
      <c r="J30" s="12">
        <v>80.66</v>
      </c>
      <c r="K30" s="12">
        <v>79.58</v>
      </c>
      <c r="L30" s="12">
        <v>81.75</v>
      </c>
      <c r="M30" s="13" t="s">
        <v>65</v>
      </c>
      <c r="N30" s="17">
        <v>1.4999999999999999E-2</v>
      </c>
      <c r="O30" s="19"/>
      <c r="P30" s="2"/>
      <c r="Q30" s="13" t="s">
        <v>65</v>
      </c>
    </row>
    <row r="31" spans="1:21" ht="15.75" customHeight="1" thickBot="1">
      <c r="A31" s="2">
        <v>28</v>
      </c>
      <c r="B31" s="32" t="s">
        <v>19</v>
      </c>
      <c r="C31" s="36" t="s">
        <v>19</v>
      </c>
      <c r="D31" s="37" t="s">
        <v>19</v>
      </c>
      <c r="E31" s="12">
        <v>93.38</v>
      </c>
      <c r="F31" s="12">
        <v>91.34</v>
      </c>
      <c r="G31" s="12">
        <v>88.81</v>
      </c>
      <c r="H31" s="12">
        <v>92.93</v>
      </c>
      <c r="I31" s="12">
        <v>88.31</v>
      </c>
      <c r="J31" s="12">
        <v>88.17</v>
      </c>
      <c r="K31" s="12">
        <v>88.19</v>
      </c>
      <c r="L31" s="12">
        <v>91.21</v>
      </c>
      <c r="M31" s="13" t="s">
        <v>66</v>
      </c>
      <c r="N31" s="17">
        <v>1.575E-2</v>
      </c>
      <c r="O31" s="15">
        <f>SUM(N31:N33)</f>
        <v>5.2499999999999998E-2</v>
      </c>
      <c r="P31" s="2"/>
      <c r="Q31" s="13" t="s">
        <v>66</v>
      </c>
      <c r="U31" s="27"/>
    </row>
    <row r="32" spans="1:21" ht="15.75" thickBot="1">
      <c r="A32" s="2">
        <v>29</v>
      </c>
      <c r="B32" s="32" t="s">
        <v>19</v>
      </c>
      <c r="C32" s="36" t="s">
        <v>19</v>
      </c>
      <c r="D32" s="16" t="s">
        <v>18</v>
      </c>
      <c r="E32" s="12">
        <v>90.84</v>
      </c>
      <c r="F32" s="12">
        <v>89.32</v>
      </c>
      <c r="G32" s="12">
        <v>87.18</v>
      </c>
      <c r="H32" s="12">
        <v>90.5</v>
      </c>
      <c r="I32" s="12">
        <v>86.82</v>
      </c>
      <c r="J32" s="12">
        <v>87.64</v>
      </c>
      <c r="K32" s="12">
        <v>87</v>
      </c>
      <c r="L32" s="12">
        <v>89.99</v>
      </c>
      <c r="M32" s="13" t="s">
        <v>67</v>
      </c>
      <c r="N32" s="17">
        <v>2.6249999999999999E-2</v>
      </c>
      <c r="O32" s="18"/>
      <c r="P32" s="2"/>
      <c r="Q32" s="13" t="s">
        <v>67</v>
      </c>
    </row>
    <row r="33" spans="1:17" ht="15.75" thickBot="1">
      <c r="A33" s="2">
        <v>30</v>
      </c>
      <c r="B33" s="32" t="s">
        <v>19</v>
      </c>
      <c r="C33" s="36" t="s">
        <v>19</v>
      </c>
      <c r="D33" s="35" t="s">
        <v>20</v>
      </c>
      <c r="E33" s="12">
        <v>88.8</v>
      </c>
      <c r="F33" s="12">
        <v>87.99</v>
      </c>
      <c r="G33" s="12">
        <v>86.06</v>
      </c>
      <c r="H33" s="12">
        <v>88.71</v>
      </c>
      <c r="I33" s="12">
        <v>85.76</v>
      </c>
      <c r="J33" s="12">
        <v>87.26</v>
      </c>
      <c r="K33" s="12">
        <v>86.26</v>
      </c>
      <c r="L33" s="12">
        <v>89.07</v>
      </c>
      <c r="M33" s="13" t="s">
        <v>68</v>
      </c>
      <c r="N33" s="25">
        <v>1.0500000000000001E-2</v>
      </c>
      <c r="O33" s="26"/>
      <c r="P33" s="2"/>
      <c r="Q33" s="13" t="s">
        <v>68</v>
      </c>
    </row>
    <row r="35" spans="1:17">
      <c r="M35" s="107" t="s">
        <v>95</v>
      </c>
    </row>
  </sheetData>
  <mergeCells count="11">
    <mergeCell ref="G5:G6"/>
    <mergeCell ref="B5:B6"/>
    <mergeCell ref="C5:C6"/>
    <mergeCell ref="D5:D6"/>
    <mergeCell ref="E5:E6"/>
    <mergeCell ref="F5:F6"/>
    <mergeCell ref="H5:H6"/>
    <mergeCell ref="I5:I6"/>
    <mergeCell ref="J5:J6"/>
    <mergeCell ref="K5:K6"/>
    <mergeCell ref="L5:L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O34"/>
  <sheetViews>
    <sheetView workbookViewId="0">
      <selection activeCell="M23" sqref="M23"/>
    </sheetView>
  </sheetViews>
  <sheetFormatPr defaultRowHeight="15"/>
  <cols>
    <col min="1" max="1" width="13.28515625" bestFit="1" customWidth="1"/>
    <col min="2" max="2" width="9.140625" style="1"/>
    <col min="4" max="4" width="14.140625" bestFit="1" customWidth="1"/>
    <col min="5" max="12" width="10.7109375" customWidth="1"/>
    <col min="13" max="13" width="24.42578125" bestFit="1" customWidth="1"/>
    <col min="15" max="15" width="15.7109375" customWidth="1"/>
  </cols>
  <sheetData>
    <row r="2" spans="1:15">
      <c r="E2" s="2">
        <v>14</v>
      </c>
      <c r="F2" s="2">
        <v>12</v>
      </c>
      <c r="G2" s="2">
        <v>6</v>
      </c>
      <c r="H2" s="2">
        <v>13</v>
      </c>
      <c r="I2" s="2">
        <v>4</v>
      </c>
      <c r="J2" s="2">
        <v>1</v>
      </c>
      <c r="K2" s="2">
        <v>2</v>
      </c>
      <c r="L2" s="2">
        <v>7</v>
      </c>
    </row>
    <row r="3" spans="1:15" ht="15.75" thickBot="1">
      <c r="E3" s="2">
        <v>4</v>
      </c>
      <c r="F3" s="2">
        <v>7</v>
      </c>
      <c r="G3" s="2">
        <v>8</v>
      </c>
      <c r="H3" s="2">
        <v>9</v>
      </c>
      <c r="I3" s="2">
        <v>10</v>
      </c>
      <c r="J3" s="2">
        <v>12</v>
      </c>
      <c r="K3" s="2">
        <v>14</v>
      </c>
      <c r="L3" s="2">
        <v>16</v>
      </c>
    </row>
    <row r="4" spans="1:15" ht="15.75" thickBot="1">
      <c r="A4">
        <v>1</v>
      </c>
      <c r="E4" s="68">
        <v>1</v>
      </c>
      <c r="F4" s="69">
        <v>2</v>
      </c>
      <c r="G4" s="69">
        <v>3</v>
      </c>
      <c r="H4" s="69">
        <v>4</v>
      </c>
      <c r="I4" s="69">
        <v>5</v>
      </c>
      <c r="J4" s="69">
        <v>6</v>
      </c>
      <c r="K4" s="69">
        <v>7</v>
      </c>
      <c r="L4" s="69">
        <v>8</v>
      </c>
    </row>
    <row r="5" spans="1:15" ht="15.75" customHeight="1" thickBot="1">
      <c r="A5" s="101" t="s">
        <v>76</v>
      </c>
      <c r="B5" s="98">
        <f>Variables!B4</f>
        <v>7.0499999999999993E-2</v>
      </c>
      <c r="E5" s="5" t="s">
        <v>3</v>
      </c>
      <c r="F5" s="6" t="s">
        <v>9</v>
      </c>
      <c r="G5" s="6" t="s">
        <v>14</v>
      </c>
      <c r="H5" s="6" t="s">
        <v>13</v>
      </c>
      <c r="I5" s="6" t="s">
        <v>6</v>
      </c>
      <c r="J5" s="6" t="s">
        <v>8</v>
      </c>
      <c r="K5" s="6" t="s">
        <v>15</v>
      </c>
      <c r="L5" s="6" t="s">
        <v>11</v>
      </c>
      <c r="M5" s="99" t="s">
        <v>71</v>
      </c>
      <c r="O5" s="27"/>
    </row>
    <row r="6" spans="1:15" ht="15.75" customHeight="1" thickTop="1">
      <c r="A6">
        <v>1</v>
      </c>
      <c r="B6" s="181" t="s">
        <v>29</v>
      </c>
      <c r="C6" s="183" t="s">
        <v>30</v>
      </c>
      <c r="D6" s="102" t="s">
        <v>31</v>
      </c>
      <c r="E6" s="134" t="s">
        <v>25</v>
      </c>
      <c r="F6" s="134" t="s">
        <v>26</v>
      </c>
      <c r="G6" s="134" t="s">
        <v>27</v>
      </c>
      <c r="H6" s="134" t="s">
        <v>24</v>
      </c>
      <c r="I6" s="134" t="s">
        <v>23</v>
      </c>
      <c r="J6" s="134" t="s">
        <v>17</v>
      </c>
      <c r="K6" s="134" t="s">
        <v>21</v>
      </c>
      <c r="L6" s="134" t="s">
        <v>22</v>
      </c>
      <c r="M6" s="179" t="str">
        <f>Variables!B2</f>
        <v>All Gas</v>
      </c>
      <c r="O6" s="96"/>
    </row>
    <row r="7" spans="1:15" ht="15.75" customHeight="1" thickBot="1">
      <c r="A7" s="28">
        <v>2</v>
      </c>
      <c r="B7" s="182"/>
      <c r="C7" s="184"/>
      <c r="D7" s="103"/>
      <c r="E7" s="135"/>
      <c r="F7" s="135"/>
      <c r="G7" s="135"/>
      <c r="H7" s="135"/>
      <c r="I7" s="135"/>
      <c r="J7" s="135"/>
      <c r="K7" s="135"/>
      <c r="L7" s="135"/>
      <c r="M7" s="180"/>
    </row>
    <row r="8" spans="1:15" ht="15.75" thickBot="1">
      <c r="A8">
        <v>3</v>
      </c>
      <c r="B8" s="169" t="s">
        <v>33</v>
      </c>
      <c r="C8" s="172" t="s">
        <v>34</v>
      </c>
      <c r="D8" s="89" t="s">
        <v>35</v>
      </c>
      <c r="E8" s="97">
        <f>'10 Yrs Ref'!E7</f>
        <v>82.51</v>
      </c>
      <c r="F8" s="97">
        <f>'10 Yrs Ref'!F7</f>
        <v>81.81</v>
      </c>
      <c r="G8" s="97">
        <f>'10 Yrs Ref'!G7</f>
        <v>79.87</v>
      </c>
      <c r="H8" s="97">
        <f>'10 Yrs Ref'!H7</f>
        <v>82.78</v>
      </c>
      <c r="I8" s="97">
        <f>'10 Yrs Ref'!I7</f>
        <v>79.2</v>
      </c>
      <c r="J8" s="97">
        <f>'10 Yrs Ref'!J7</f>
        <v>78.25</v>
      </c>
      <c r="K8" s="97">
        <f>'10 Yrs Ref'!K7</f>
        <v>79.099999999999994</v>
      </c>
      <c r="L8" s="97">
        <f>'10 Yrs Ref'!L7</f>
        <v>81.31</v>
      </c>
      <c r="M8" s="100">
        <f>HLOOKUP($M$6,'35 Yrs Ref'!$E$5:$L$33,A8, FALSE)</f>
        <v>93.26</v>
      </c>
      <c r="N8" s="76" t="s">
        <v>36</v>
      </c>
    </row>
    <row r="9" spans="1:15" ht="15.75" thickBot="1">
      <c r="A9">
        <v>4</v>
      </c>
      <c r="B9" s="170"/>
      <c r="C9" s="173"/>
      <c r="D9" s="90" t="s">
        <v>37</v>
      </c>
      <c r="E9" s="97">
        <f>'10 Yrs Ref'!E8</f>
        <v>80.91</v>
      </c>
      <c r="F9" s="97">
        <f>'10 Yrs Ref'!F8</f>
        <v>80.5</v>
      </c>
      <c r="G9" s="97">
        <f>'10 Yrs Ref'!G8</f>
        <v>78.78</v>
      </c>
      <c r="H9" s="97">
        <f>'10 Yrs Ref'!H8</f>
        <v>81.33</v>
      </c>
      <c r="I9" s="97">
        <f>'10 Yrs Ref'!I8</f>
        <v>78.16</v>
      </c>
      <c r="J9" s="97">
        <f>'10 Yrs Ref'!J8</f>
        <v>77.849999999999994</v>
      </c>
      <c r="K9" s="97">
        <f>'10 Yrs Ref'!K8</f>
        <v>78.33</v>
      </c>
      <c r="L9" s="97">
        <f>'10 Yrs Ref'!L8</f>
        <v>80.58</v>
      </c>
      <c r="M9" s="100">
        <f>HLOOKUP($M$6,'35 Yrs Ref'!$E$5:$L$33,A9, FALSE)</f>
        <v>90.49</v>
      </c>
      <c r="N9" s="76" t="s">
        <v>38</v>
      </c>
    </row>
    <row r="10" spans="1:15" ht="15.75" thickBot="1">
      <c r="A10">
        <v>5</v>
      </c>
      <c r="B10" s="170"/>
      <c r="C10" s="174"/>
      <c r="D10" s="91" t="s">
        <v>39</v>
      </c>
      <c r="E10" s="97">
        <f>'10 Yrs Ref'!E9</f>
        <v>79.650000000000006</v>
      </c>
      <c r="F10" s="97">
        <f>'10 Yrs Ref'!F9</f>
        <v>79.510000000000005</v>
      </c>
      <c r="G10" s="97">
        <f>'10 Yrs Ref'!G9</f>
        <v>77.98</v>
      </c>
      <c r="H10" s="97">
        <f>'10 Yrs Ref'!H9</f>
        <v>80.17</v>
      </c>
      <c r="I10" s="97">
        <f>'10 Yrs Ref'!I9</f>
        <v>77.39</v>
      </c>
      <c r="J10" s="97">
        <f>'10 Yrs Ref'!J9</f>
        <v>77.52</v>
      </c>
      <c r="K10" s="97">
        <f>'10 Yrs Ref'!K9</f>
        <v>77.78</v>
      </c>
      <c r="L10" s="97">
        <f>'10 Yrs Ref'!L9</f>
        <v>79.959999999999994</v>
      </c>
      <c r="M10" s="100">
        <f>HLOOKUP($M$6,'35 Yrs Ref'!$E$5:$L$33,A10, FALSE)</f>
        <v>88.19</v>
      </c>
      <c r="N10" s="76" t="s">
        <v>40</v>
      </c>
    </row>
    <row r="11" spans="1:15" ht="15.75" thickBot="1">
      <c r="A11">
        <v>6</v>
      </c>
      <c r="B11" s="170"/>
      <c r="C11" s="175" t="s">
        <v>37</v>
      </c>
      <c r="D11" s="89" t="s">
        <v>35</v>
      </c>
      <c r="E11" s="97">
        <f>'10 Yrs Ref'!E10</f>
        <v>92.42</v>
      </c>
      <c r="F11" s="97">
        <f>'10 Yrs Ref'!F10</f>
        <v>90.3</v>
      </c>
      <c r="G11" s="97">
        <f>'10 Yrs Ref'!G10</f>
        <v>88.06</v>
      </c>
      <c r="H11" s="97">
        <f>'10 Yrs Ref'!H10</f>
        <v>92.69</v>
      </c>
      <c r="I11" s="97">
        <f>'10 Yrs Ref'!I10</f>
        <v>87.23</v>
      </c>
      <c r="J11" s="97">
        <f>'10 Yrs Ref'!J10</f>
        <v>85.02</v>
      </c>
      <c r="K11" s="97">
        <f>'10 Yrs Ref'!K10</f>
        <v>87.03</v>
      </c>
      <c r="L11" s="97">
        <f>'10 Yrs Ref'!L10</f>
        <v>89.41</v>
      </c>
      <c r="M11" s="100">
        <f>HLOOKUP($M$6,'35 Yrs Ref'!$E$5:$L$33,A11, FALSE)</f>
        <v>129.02000000000001</v>
      </c>
      <c r="N11" s="76" t="s">
        <v>41</v>
      </c>
    </row>
    <row r="12" spans="1:15" ht="15.75" thickBot="1">
      <c r="A12">
        <v>7</v>
      </c>
      <c r="B12" s="170"/>
      <c r="C12" s="173"/>
      <c r="D12" s="90" t="s">
        <v>37</v>
      </c>
      <c r="E12" s="97">
        <f>'10 Yrs Ref'!E11</f>
        <v>90.33</v>
      </c>
      <c r="F12" s="97">
        <f>'10 Yrs Ref'!F11</f>
        <v>88.66</v>
      </c>
      <c r="G12" s="97">
        <f>'10 Yrs Ref'!G11</f>
        <v>86.66</v>
      </c>
      <c r="H12" s="97">
        <f>'10 Yrs Ref'!H11</f>
        <v>90.77</v>
      </c>
      <c r="I12" s="97">
        <f>'10 Yrs Ref'!I11</f>
        <v>85.92</v>
      </c>
      <c r="J12" s="97">
        <f>'10 Yrs Ref'!J11</f>
        <v>84.54</v>
      </c>
      <c r="K12" s="97">
        <f>'10 Yrs Ref'!K11</f>
        <v>86.06</v>
      </c>
      <c r="L12" s="97">
        <f>'10 Yrs Ref'!L11</f>
        <v>88.48</v>
      </c>
      <c r="M12" s="100">
        <f>HLOOKUP($M$6,'35 Yrs Ref'!$E$5:$L$33,A12, FALSE)</f>
        <v>124.71</v>
      </c>
      <c r="N12" s="76" t="s">
        <v>42</v>
      </c>
    </row>
    <row r="13" spans="1:15" ht="15.75" thickBot="1">
      <c r="A13">
        <v>8</v>
      </c>
      <c r="B13" s="170"/>
      <c r="C13" s="174"/>
      <c r="D13" s="91" t="s">
        <v>39</v>
      </c>
      <c r="E13" s="97">
        <f>'10 Yrs Ref'!E12</f>
        <v>88.8</v>
      </c>
      <c r="F13" s="97">
        <f>'10 Yrs Ref'!F12</f>
        <v>87.52</v>
      </c>
      <c r="G13" s="97">
        <f>'10 Yrs Ref'!G12</f>
        <v>85.76</v>
      </c>
      <c r="H13" s="97">
        <f>'10 Yrs Ref'!H12</f>
        <v>89.37</v>
      </c>
      <c r="I13" s="97">
        <f>'10 Yrs Ref'!I12</f>
        <v>85.05</v>
      </c>
      <c r="J13" s="97">
        <f>'10 Yrs Ref'!J12</f>
        <v>84.19</v>
      </c>
      <c r="K13" s="97">
        <f>'10 Yrs Ref'!K12</f>
        <v>85.55</v>
      </c>
      <c r="L13" s="97">
        <f>'10 Yrs Ref'!L12</f>
        <v>87.73</v>
      </c>
      <c r="M13" s="100">
        <f>HLOOKUP($M$6,'35 Yrs Ref'!$E$5:$L$33,A13, FALSE)</f>
        <v>121.08</v>
      </c>
      <c r="N13" s="76" t="s">
        <v>43</v>
      </c>
    </row>
    <row r="14" spans="1:15" ht="15.75" thickBot="1">
      <c r="A14">
        <v>9</v>
      </c>
      <c r="B14" s="170"/>
      <c r="C14" s="176" t="s">
        <v>45</v>
      </c>
      <c r="D14" s="89" t="s">
        <v>35</v>
      </c>
      <c r="E14" s="97">
        <f>'10 Yrs Ref'!E13</f>
        <v>102.74</v>
      </c>
      <c r="F14" s="97">
        <f>'10 Yrs Ref'!F13</f>
        <v>99.26</v>
      </c>
      <c r="G14" s="97">
        <f>'10 Yrs Ref'!G13</f>
        <v>96.71</v>
      </c>
      <c r="H14" s="97">
        <f>'10 Yrs Ref'!H13</f>
        <v>103.07</v>
      </c>
      <c r="I14" s="97">
        <f>'10 Yrs Ref'!I13</f>
        <v>95.67</v>
      </c>
      <c r="J14" s="97">
        <f>'10 Yrs Ref'!J13</f>
        <v>92.6</v>
      </c>
      <c r="K14" s="97">
        <f>'10 Yrs Ref'!K13</f>
        <v>94.97</v>
      </c>
      <c r="L14" s="97">
        <f>'10 Yrs Ref'!L13</f>
        <v>98.35</v>
      </c>
      <c r="M14" s="100">
        <f>HLOOKUP($M$6,'35 Yrs Ref'!$E$5:$L$33,A14, FALSE)</f>
        <v>183.08</v>
      </c>
      <c r="N14" s="76" t="s">
        <v>46</v>
      </c>
    </row>
    <row r="15" spans="1:15" ht="15.75" thickBot="1">
      <c r="A15">
        <v>10</v>
      </c>
      <c r="B15" s="170"/>
      <c r="C15" s="173"/>
      <c r="D15" s="90" t="s">
        <v>37</v>
      </c>
      <c r="E15" s="97">
        <f>'10 Yrs Ref'!E14</f>
        <v>100.14</v>
      </c>
      <c r="F15" s="97">
        <f>'10 Yrs Ref'!F14</f>
        <v>97.28</v>
      </c>
      <c r="G15" s="97">
        <f>'10 Yrs Ref'!G14</f>
        <v>95.04</v>
      </c>
      <c r="H15" s="97">
        <f>'10 Yrs Ref'!H14</f>
        <v>100.7</v>
      </c>
      <c r="I15" s="97">
        <f>'10 Yrs Ref'!I14</f>
        <v>94.16</v>
      </c>
      <c r="J15" s="97">
        <f>'10 Yrs Ref'!J14</f>
        <v>92.06</v>
      </c>
      <c r="K15" s="97">
        <f>'10 Yrs Ref'!K14</f>
        <v>93.82</v>
      </c>
      <c r="L15" s="97">
        <f>'10 Yrs Ref'!L14</f>
        <v>97.16</v>
      </c>
      <c r="M15" s="100">
        <f>HLOOKUP($M$6,'35 Yrs Ref'!$E$5:$L$33,A15, FALSE)</f>
        <v>176.26</v>
      </c>
      <c r="N15" s="76" t="s">
        <v>47</v>
      </c>
    </row>
    <row r="16" spans="1:15" ht="15.75" thickBot="1">
      <c r="A16">
        <v>11</v>
      </c>
      <c r="B16" s="171"/>
      <c r="C16" s="177"/>
      <c r="D16" s="92" t="s">
        <v>39</v>
      </c>
      <c r="E16" s="97">
        <f>'10 Yrs Ref'!E15</f>
        <v>98.24</v>
      </c>
      <c r="F16" s="97">
        <f>'10 Yrs Ref'!F15</f>
        <v>95.91</v>
      </c>
      <c r="G16" s="97">
        <f>'10 Yrs Ref'!G15</f>
        <v>94.03</v>
      </c>
      <c r="H16" s="97">
        <f>'10 Yrs Ref'!H15</f>
        <v>98.96</v>
      </c>
      <c r="I16" s="97">
        <f>'10 Yrs Ref'!I15</f>
        <v>93.2</v>
      </c>
      <c r="J16" s="97">
        <f>'10 Yrs Ref'!J15</f>
        <v>91.68</v>
      </c>
      <c r="K16" s="97">
        <f>'10 Yrs Ref'!K15</f>
        <v>93.16</v>
      </c>
      <c r="L16" s="97">
        <f>'10 Yrs Ref'!L15</f>
        <v>96.29</v>
      </c>
      <c r="M16" s="100">
        <f>HLOOKUP($M$6,'35 Yrs Ref'!$E$5:$L$33,A16, FALSE)</f>
        <v>170.91</v>
      </c>
      <c r="N16" s="76" t="s">
        <v>48</v>
      </c>
    </row>
    <row r="17" spans="1:14" ht="15.75" thickBot="1">
      <c r="A17">
        <v>12</v>
      </c>
      <c r="B17" s="169" t="s">
        <v>49</v>
      </c>
      <c r="C17" s="172" t="s">
        <v>34</v>
      </c>
      <c r="D17" s="89" t="s">
        <v>35</v>
      </c>
      <c r="E17" s="97">
        <f>'10 Yrs Ref'!E16</f>
        <v>78.8</v>
      </c>
      <c r="F17" s="97">
        <f>'10 Yrs Ref'!F16</f>
        <v>78.790000000000006</v>
      </c>
      <c r="G17" s="97">
        <f>'10 Yrs Ref'!G16</f>
        <v>76.84</v>
      </c>
      <c r="H17" s="97">
        <f>'10 Yrs Ref'!H16</f>
        <v>78.87</v>
      </c>
      <c r="I17" s="97">
        <f>'10 Yrs Ref'!I16</f>
        <v>76.38</v>
      </c>
      <c r="J17" s="97">
        <f>'10 Yrs Ref'!J16</f>
        <v>76.72</v>
      </c>
      <c r="K17" s="97">
        <f>'10 Yrs Ref'!K16</f>
        <v>76.489999999999995</v>
      </c>
      <c r="L17" s="97">
        <f>'10 Yrs Ref'!L16</f>
        <v>78.67</v>
      </c>
      <c r="M17" s="100">
        <f>HLOOKUP($M$6,'35 Yrs Ref'!$E$5:$L$33,A17, FALSE)</f>
        <v>99.49</v>
      </c>
      <c r="N17" s="76" t="s">
        <v>50</v>
      </c>
    </row>
    <row r="18" spans="1:14" ht="15.75" thickBot="1">
      <c r="A18">
        <v>13</v>
      </c>
      <c r="B18" s="170"/>
      <c r="C18" s="173"/>
      <c r="D18" s="90" t="s">
        <v>37</v>
      </c>
      <c r="E18" s="97">
        <f>'10 Yrs Ref'!E17</f>
        <v>77.19</v>
      </c>
      <c r="F18" s="97">
        <f>'10 Yrs Ref'!F17</f>
        <v>77.489999999999995</v>
      </c>
      <c r="G18" s="97">
        <f>'10 Yrs Ref'!G17</f>
        <v>75.760000000000005</v>
      </c>
      <c r="H18" s="97">
        <f>'10 Yrs Ref'!H17</f>
        <v>77.38</v>
      </c>
      <c r="I18" s="97">
        <f>'10 Yrs Ref'!I17</f>
        <v>75.37</v>
      </c>
      <c r="J18" s="97">
        <f>'10 Yrs Ref'!J17</f>
        <v>76.31</v>
      </c>
      <c r="K18" s="97">
        <f>'10 Yrs Ref'!K17</f>
        <v>75.739999999999995</v>
      </c>
      <c r="L18" s="97">
        <f>'10 Yrs Ref'!L17</f>
        <v>77.930000000000007</v>
      </c>
      <c r="M18" s="100">
        <f>HLOOKUP($M$6,'35 Yrs Ref'!$E$5:$L$33,A18, FALSE)</f>
        <v>96.56</v>
      </c>
      <c r="N18" s="76" t="s">
        <v>51</v>
      </c>
    </row>
    <row r="19" spans="1:14" ht="15.75" thickBot="1">
      <c r="A19">
        <v>14</v>
      </c>
      <c r="B19" s="170"/>
      <c r="C19" s="174"/>
      <c r="D19" s="91" t="s">
        <v>39</v>
      </c>
      <c r="E19" s="97">
        <f>'10 Yrs Ref'!E18</f>
        <v>75.900000000000006</v>
      </c>
      <c r="F19" s="97">
        <f>'10 Yrs Ref'!F18</f>
        <v>76.47</v>
      </c>
      <c r="G19" s="97">
        <f>'10 Yrs Ref'!G18</f>
        <v>74.959999999999994</v>
      </c>
      <c r="H19" s="97">
        <f>'10 Yrs Ref'!H18</f>
        <v>76.19</v>
      </c>
      <c r="I19" s="97">
        <f>'10 Yrs Ref'!I18</f>
        <v>74.599999999999994</v>
      </c>
      <c r="J19" s="97">
        <f>'10 Yrs Ref'!J18</f>
        <v>75.959999999999994</v>
      </c>
      <c r="K19" s="97">
        <f>'10 Yrs Ref'!K18</f>
        <v>75.180000000000007</v>
      </c>
      <c r="L19" s="97">
        <f>'10 Yrs Ref'!L18</f>
        <v>77.3</v>
      </c>
      <c r="M19" s="100">
        <f>HLOOKUP($M$6,'35 Yrs Ref'!$E$5:$L$33,A19, FALSE)</f>
        <v>94.34</v>
      </c>
      <c r="N19" s="76" t="s">
        <v>52</v>
      </c>
    </row>
    <row r="20" spans="1:14" ht="15.75" thickBot="1">
      <c r="A20">
        <v>15</v>
      </c>
      <c r="B20" s="170"/>
      <c r="C20" s="175" t="s">
        <v>37</v>
      </c>
      <c r="D20" s="93" t="s">
        <v>35</v>
      </c>
      <c r="E20" s="97">
        <f>'10 Yrs Ref'!E19</f>
        <v>88.17</v>
      </c>
      <c r="F20" s="97">
        <f>'10 Yrs Ref'!F19</f>
        <v>86.72</v>
      </c>
      <c r="G20" s="97">
        <f>'10 Yrs Ref'!G19</f>
        <v>84.48</v>
      </c>
      <c r="H20" s="97">
        <f>'10 Yrs Ref'!H19</f>
        <v>88.18</v>
      </c>
      <c r="I20" s="97">
        <f>'10 Yrs Ref'!I19</f>
        <v>83.91</v>
      </c>
      <c r="J20" s="97">
        <f>'10 Yrs Ref'!J19</f>
        <v>83.09</v>
      </c>
      <c r="K20" s="97">
        <f>'10 Yrs Ref'!K19</f>
        <v>84.04</v>
      </c>
      <c r="L20" s="97">
        <f>'10 Yrs Ref'!L19</f>
        <v>86.4</v>
      </c>
      <c r="M20" s="100">
        <f>HLOOKUP($M$6,'35 Yrs Ref'!$E$5:$L$33,A20, FALSE)</f>
        <v>137.46</v>
      </c>
      <c r="N20" s="76" t="s">
        <v>53</v>
      </c>
    </row>
    <row r="21" spans="1:14" ht="15.75" thickBot="1">
      <c r="A21">
        <v>16</v>
      </c>
      <c r="B21" s="170"/>
      <c r="C21" s="178"/>
      <c r="D21" s="94" t="s">
        <v>37</v>
      </c>
      <c r="E21" s="97">
        <f>'10 Yrs Ref'!E20</f>
        <v>86.03</v>
      </c>
      <c r="F21" s="97">
        <f>'10 Yrs Ref'!F20</f>
        <v>85.04</v>
      </c>
      <c r="G21" s="97">
        <f>'10 Yrs Ref'!G20</f>
        <v>83.1</v>
      </c>
      <c r="H21" s="97">
        <f>'10 Yrs Ref'!H20</f>
        <v>86.21</v>
      </c>
      <c r="I21" s="97">
        <f>'10 Yrs Ref'!I20</f>
        <v>82.6</v>
      </c>
      <c r="J21" s="97">
        <f>'10 Yrs Ref'!J20</f>
        <v>82.64</v>
      </c>
      <c r="K21" s="97">
        <f>'10 Yrs Ref'!K20</f>
        <v>83.07</v>
      </c>
      <c r="L21" s="97">
        <f>'10 Yrs Ref'!L20</f>
        <v>85.43</v>
      </c>
      <c r="M21" s="100">
        <f>HLOOKUP($M$6,'35 Yrs Ref'!$E$5:$L$33,A21, FALSE)</f>
        <v>133</v>
      </c>
      <c r="N21" s="76" t="s">
        <v>54</v>
      </c>
    </row>
    <row r="22" spans="1:14" ht="15.75" thickBot="1">
      <c r="A22">
        <v>17</v>
      </c>
      <c r="B22" s="170"/>
      <c r="C22" s="174"/>
      <c r="D22" s="95" t="s">
        <v>39</v>
      </c>
      <c r="E22" s="97">
        <f>'10 Yrs Ref'!E21</f>
        <v>84.5</v>
      </c>
      <c r="F22" s="97">
        <f>'10 Yrs Ref'!F21</f>
        <v>83.92</v>
      </c>
      <c r="G22" s="97">
        <f>'10 Yrs Ref'!G21</f>
        <v>82.19</v>
      </c>
      <c r="H22" s="97">
        <f>'10 Yrs Ref'!H21</f>
        <v>84.81</v>
      </c>
      <c r="I22" s="97">
        <f>'10 Yrs Ref'!I21</f>
        <v>81.760000000000005</v>
      </c>
      <c r="J22" s="97">
        <f>'10 Yrs Ref'!J21</f>
        <v>82.29</v>
      </c>
      <c r="K22" s="97">
        <f>'10 Yrs Ref'!K21</f>
        <v>82.42</v>
      </c>
      <c r="L22" s="97">
        <f>'10 Yrs Ref'!L21</f>
        <v>84.67</v>
      </c>
      <c r="M22" s="100">
        <f>HLOOKUP($M$6,'35 Yrs Ref'!$E$5:$L$33,A22, FALSE)</f>
        <v>129.51</v>
      </c>
      <c r="N22" s="76" t="s">
        <v>55</v>
      </c>
    </row>
    <row r="23" spans="1:14" ht="15.75" thickBot="1">
      <c r="A23">
        <v>18</v>
      </c>
      <c r="B23" s="170"/>
      <c r="C23" s="176" t="s">
        <v>45</v>
      </c>
      <c r="D23" s="89" t="s">
        <v>35</v>
      </c>
      <c r="E23" s="97">
        <f>'10 Yrs Ref'!E22</f>
        <v>97.93</v>
      </c>
      <c r="F23" s="97">
        <f>'10 Yrs Ref'!F22</f>
        <v>95.18</v>
      </c>
      <c r="G23" s="97">
        <f>'10 Yrs Ref'!G22</f>
        <v>92.69</v>
      </c>
      <c r="H23" s="97">
        <f>'10 Yrs Ref'!H22</f>
        <v>97.93</v>
      </c>
      <c r="I23" s="97">
        <f>'10 Yrs Ref'!I22</f>
        <v>91.96</v>
      </c>
      <c r="J23" s="97">
        <f>'10 Yrs Ref'!J22</f>
        <v>90.23</v>
      </c>
      <c r="K23" s="97">
        <f>'10 Yrs Ref'!K22</f>
        <v>91.47</v>
      </c>
      <c r="L23" s="97">
        <f>'10 Yrs Ref'!L22</f>
        <v>94.69</v>
      </c>
      <c r="M23" s="100">
        <f>HLOOKUP($M$6,'35 Yrs Ref'!$E$5:$L$33,A23, FALSE)</f>
        <v>196.24</v>
      </c>
      <c r="N23" s="76" t="s">
        <v>56</v>
      </c>
    </row>
    <row r="24" spans="1:14" ht="15.75" thickBot="1">
      <c r="A24">
        <v>19</v>
      </c>
      <c r="B24" s="170"/>
      <c r="C24" s="173"/>
      <c r="D24" s="90" t="s">
        <v>37</v>
      </c>
      <c r="E24" s="97">
        <f>'10 Yrs Ref'!E23</f>
        <v>95.24</v>
      </c>
      <c r="F24" s="97">
        <f>'10 Yrs Ref'!F23</f>
        <v>93.12</v>
      </c>
      <c r="G24" s="97">
        <f>'10 Yrs Ref'!G23</f>
        <v>90.96</v>
      </c>
      <c r="H24" s="97">
        <f>'10 Yrs Ref'!H23</f>
        <v>95.5</v>
      </c>
      <c r="I24" s="97">
        <f>'10 Yrs Ref'!I23</f>
        <v>90.38</v>
      </c>
      <c r="J24" s="97">
        <f>'10 Yrs Ref'!J23</f>
        <v>89.66</v>
      </c>
      <c r="K24" s="97">
        <f>'10 Yrs Ref'!K23</f>
        <v>90.28</v>
      </c>
      <c r="L24" s="97">
        <f>'10 Yrs Ref'!L23</f>
        <v>93.49</v>
      </c>
      <c r="M24" s="100">
        <f>HLOOKUP($M$6,'35 Yrs Ref'!$E$5:$L$33,A24, FALSE)</f>
        <v>189.54</v>
      </c>
      <c r="N24" s="76" t="s">
        <v>57</v>
      </c>
    </row>
    <row r="25" spans="1:14" ht="15.75" thickBot="1">
      <c r="A25">
        <v>20</v>
      </c>
      <c r="B25" s="171"/>
      <c r="C25" s="177"/>
      <c r="D25" s="92" t="s">
        <v>39</v>
      </c>
      <c r="E25" s="97">
        <f>'10 Yrs Ref'!E24</f>
        <v>93.33</v>
      </c>
      <c r="F25" s="97">
        <f>'10 Yrs Ref'!F24</f>
        <v>91.76</v>
      </c>
      <c r="G25" s="97">
        <f>'10 Yrs Ref'!G24</f>
        <v>89.88</v>
      </c>
      <c r="H25" s="97">
        <f>'10 Yrs Ref'!H24</f>
        <v>93.72</v>
      </c>
      <c r="I25" s="97">
        <f>'10 Yrs Ref'!I24</f>
        <v>89.37</v>
      </c>
      <c r="J25" s="97">
        <f>'10 Yrs Ref'!J24</f>
        <v>89.33</v>
      </c>
      <c r="K25" s="97">
        <f>'10 Yrs Ref'!K24</f>
        <v>89.66</v>
      </c>
      <c r="L25" s="97">
        <f>'10 Yrs Ref'!L24</f>
        <v>92.58</v>
      </c>
      <c r="M25" s="100">
        <f>HLOOKUP($M$6,'35 Yrs Ref'!$E$5:$L$33,A25, FALSE)</f>
        <v>184.06</v>
      </c>
      <c r="N25" s="76" t="s">
        <v>58</v>
      </c>
    </row>
    <row r="26" spans="1:14" ht="15.75" thickBot="1">
      <c r="A26">
        <v>21</v>
      </c>
      <c r="B26" s="169" t="s">
        <v>59</v>
      </c>
      <c r="C26" s="172" t="s">
        <v>34</v>
      </c>
      <c r="D26" s="89" t="s">
        <v>35</v>
      </c>
      <c r="E26" s="97">
        <f>'10 Yrs Ref'!E25</f>
        <v>75.400000000000006</v>
      </c>
      <c r="F26" s="97">
        <f>'10 Yrs Ref'!F25</f>
        <v>76.040000000000006</v>
      </c>
      <c r="G26" s="97">
        <f>'10 Yrs Ref'!G25</f>
        <v>74.11</v>
      </c>
      <c r="H26" s="97">
        <f>'10 Yrs Ref'!H25</f>
        <v>75.08</v>
      </c>
      <c r="I26" s="97">
        <f>'10 Yrs Ref'!I25</f>
        <v>73.8</v>
      </c>
      <c r="J26" s="97">
        <f>'10 Yrs Ref'!J25</f>
        <v>75.36</v>
      </c>
      <c r="K26" s="97">
        <f>'10 Yrs Ref'!K25</f>
        <v>74.11</v>
      </c>
      <c r="L26" s="97">
        <f>'10 Yrs Ref'!L25</f>
        <v>76.16</v>
      </c>
      <c r="M26" s="100">
        <f>HLOOKUP($M$6,'35 Yrs Ref'!$E$5:$L$33,A26, FALSE)</f>
        <v>106.79</v>
      </c>
      <c r="N26" s="76" t="s">
        <v>60</v>
      </c>
    </row>
    <row r="27" spans="1:14" ht="15.75" thickBot="1">
      <c r="A27">
        <v>22</v>
      </c>
      <c r="B27" s="170"/>
      <c r="C27" s="173"/>
      <c r="D27" s="90" t="s">
        <v>37</v>
      </c>
      <c r="E27" s="97">
        <f>'10 Yrs Ref'!E26</f>
        <v>73.7</v>
      </c>
      <c r="F27" s="97">
        <f>'10 Yrs Ref'!F26</f>
        <v>74.680000000000007</v>
      </c>
      <c r="G27" s="97">
        <f>'10 Yrs Ref'!G26</f>
        <v>72.989999999999995</v>
      </c>
      <c r="H27" s="97">
        <f>'10 Yrs Ref'!H26</f>
        <v>73.53</v>
      </c>
      <c r="I27" s="97">
        <f>'10 Yrs Ref'!I26</f>
        <v>72.75</v>
      </c>
      <c r="J27" s="97">
        <f>'10 Yrs Ref'!J26</f>
        <v>74.95</v>
      </c>
      <c r="K27" s="97">
        <f>'10 Yrs Ref'!K26</f>
        <v>73.33</v>
      </c>
      <c r="L27" s="97">
        <f>'10 Yrs Ref'!L26</f>
        <v>75.400000000000006</v>
      </c>
      <c r="M27" s="100">
        <f>HLOOKUP($M$6,'35 Yrs Ref'!$E$5:$L$33,A27, FALSE)</f>
        <v>103.95</v>
      </c>
      <c r="N27" s="76" t="s">
        <v>61</v>
      </c>
    </row>
    <row r="28" spans="1:14" ht="15.75" thickBot="1">
      <c r="A28">
        <v>23</v>
      </c>
      <c r="B28" s="170"/>
      <c r="C28" s="174"/>
      <c r="D28" s="91" t="s">
        <v>39</v>
      </c>
      <c r="E28" s="97">
        <f>'10 Yrs Ref'!E27</f>
        <v>72.400000000000006</v>
      </c>
      <c r="F28" s="97">
        <f>'10 Yrs Ref'!F27</f>
        <v>73.66</v>
      </c>
      <c r="G28" s="97">
        <f>'10 Yrs Ref'!G27</f>
        <v>72.17</v>
      </c>
      <c r="H28" s="97">
        <f>'10 Yrs Ref'!H27</f>
        <v>72.319999999999993</v>
      </c>
      <c r="I28" s="97">
        <f>'10 Yrs Ref'!I27</f>
        <v>71.97</v>
      </c>
      <c r="J28" s="97">
        <f>'10 Yrs Ref'!J27</f>
        <v>74.599999999999994</v>
      </c>
      <c r="K28" s="97">
        <f>'10 Yrs Ref'!K27</f>
        <v>72.739999999999995</v>
      </c>
      <c r="L28" s="97">
        <f>'10 Yrs Ref'!L27</f>
        <v>74.77</v>
      </c>
      <c r="M28" s="100">
        <f>HLOOKUP($M$6,'35 Yrs Ref'!$E$5:$L$33,A28, FALSE)</f>
        <v>101.65</v>
      </c>
      <c r="N28" s="76" t="s">
        <v>62</v>
      </c>
    </row>
    <row r="29" spans="1:14" ht="15.75" thickBot="1">
      <c r="A29">
        <v>24</v>
      </c>
      <c r="B29" s="170"/>
      <c r="C29" s="175" t="s">
        <v>37</v>
      </c>
      <c r="D29" s="89" t="s">
        <v>35</v>
      </c>
      <c r="E29" s="97">
        <f>'10 Yrs Ref'!E28</f>
        <v>84.39</v>
      </c>
      <c r="F29" s="97">
        <f>'10 Yrs Ref'!F28</f>
        <v>83.57</v>
      </c>
      <c r="G29" s="97">
        <f>'10 Yrs Ref'!G28</f>
        <v>81.33</v>
      </c>
      <c r="H29" s="97">
        <f>'10 Yrs Ref'!H28</f>
        <v>83.99</v>
      </c>
      <c r="I29" s="97">
        <f>'10 Yrs Ref'!I28</f>
        <v>80.930000000000007</v>
      </c>
      <c r="J29" s="97">
        <f>'10 Yrs Ref'!J28</f>
        <v>81.489999999999995</v>
      </c>
      <c r="K29" s="97">
        <f>'10 Yrs Ref'!K28</f>
        <v>81.2</v>
      </c>
      <c r="L29" s="97">
        <f>'10 Yrs Ref'!L28</f>
        <v>83.51</v>
      </c>
      <c r="M29" s="100">
        <f>HLOOKUP($M$6,'35 Yrs Ref'!$E$5:$L$33,A29, FALSE)</f>
        <v>147.61000000000001</v>
      </c>
      <c r="N29" s="76" t="s">
        <v>63</v>
      </c>
    </row>
    <row r="30" spans="1:14" ht="15.75" thickBot="1">
      <c r="A30">
        <v>25</v>
      </c>
      <c r="B30" s="170"/>
      <c r="C30" s="173"/>
      <c r="D30" s="90" t="s">
        <v>37</v>
      </c>
      <c r="E30" s="97">
        <f>'10 Yrs Ref'!E29</f>
        <v>82.25</v>
      </c>
      <c r="F30" s="97">
        <f>'10 Yrs Ref'!F29</f>
        <v>81.94</v>
      </c>
      <c r="G30" s="97">
        <f>'10 Yrs Ref'!G29</f>
        <v>79.97</v>
      </c>
      <c r="H30" s="97">
        <f>'10 Yrs Ref'!H29</f>
        <v>82.02</v>
      </c>
      <c r="I30" s="97">
        <f>'10 Yrs Ref'!I29</f>
        <v>79.650000000000006</v>
      </c>
      <c r="J30" s="97">
        <f>'10 Yrs Ref'!J29</f>
        <v>81.010000000000005</v>
      </c>
      <c r="K30" s="97">
        <f>'10 Yrs Ref'!K29</f>
        <v>80.239999999999995</v>
      </c>
      <c r="L30" s="97">
        <f>'10 Yrs Ref'!L29</f>
        <v>82.53</v>
      </c>
      <c r="M30" s="100">
        <f>HLOOKUP($M$6,'35 Yrs Ref'!$E$5:$L$33,A30, FALSE)</f>
        <v>143.30000000000001</v>
      </c>
      <c r="N30" s="76" t="s">
        <v>64</v>
      </c>
    </row>
    <row r="31" spans="1:14" ht="15.75" thickBot="1">
      <c r="A31">
        <v>26</v>
      </c>
      <c r="B31" s="170"/>
      <c r="C31" s="174"/>
      <c r="D31" s="91" t="s">
        <v>39</v>
      </c>
      <c r="E31" s="97">
        <f>'10 Yrs Ref'!E30</f>
        <v>80.63</v>
      </c>
      <c r="F31" s="97">
        <f>'10 Yrs Ref'!F30</f>
        <v>80.709999999999994</v>
      </c>
      <c r="G31" s="97">
        <f>'10 Yrs Ref'!G30</f>
        <v>79</v>
      </c>
      <c r="H31" s="97">
        <f>'10 Yrs Ref'!H30</f>
        <v>80.52</v>
      </c>
      <c r="I31" s="97">
        <f>'10 Yrs Ref'!I30</f>
        <v>78.75</v>
      </c>
      <c r="J31" s="97">
        <f>'10 Yrs Ref'!J30</f>
        <v>80.66</v>
      </c>
      <c r="K31" s="97">
        <f>'10 Yrs Ref'!K30</f>
        <v>79.58</v>
      </c>
      <c r="L31" s="97">
        <f>'10 Yrs Ref'!L30</f>
        <v>81.75</v>
      </c>
      <c r="M31" s="100">
        <f>HLOOKUP($M$6,'35 Yrs Ref'!$E$5:$L$33,A31, FALSE)</f>
        <v>139.66</v>
      </c>
      <c r="N31" s="76" t="s">
        <v>65</v>
      </c>
    </row>
    <row r="32" spans="1:14" ht="15.75" thickBot="1">
      <c r="A32">
        <v>27</v>
      </c>
      <c r="B32" s="170"/>
      <c r="C32" s="176" t="s">
        <v>45</v>
      </c>
      <c r="D32" s="89" t="s">
        <v>35</v>
      </c>
      <c r="E32" s="97">
        <f>'10 Yrs Ref'!E31</f>
        <v>93.38</v>
      </c>
      <c r="F32" s="97">
        <f>'10 Yrs Ref'!F31</f>
        <v>91.34</v>
      </c>
      <c r="G32" s="97">
        <f>'10 Yrs Ref'!G31</f>
        <v>88.81</v>
      </c>
      <c r="H32" s="97">
        <f>'10 Yrs Ref'!H31</f>
        <v>92.93</v>
      </c>
      <c r="I32" s="97">
        <f>'10 Yrs Ref'!I31</f>
        <v>88.31</v>
      </c>
      <c r="J32" s="97">
        <f>'10 Yrs Ref'!J31</f>
        <v>88.17</v>
      </c>
      <c r="K32" s="97">
        <f>'10 Yrs Ref'!K31</f>
        <v>88.19</v>
      </c>
      <c r="L32" s="97">
        <f>'10 Yrs Ref'!L31</f>
        <v>91.21</v>
      </c>
      <c r="M32" s="100">
        <f>HLOOKUP($M$6,'35 Yrs Ref'!$E$5:$L$33,A32, FALSE)</f>
        <v>212.8</v>
      </c>
      <c r="N32" s="76" t="s">
        <v>66</v>
      </c>
    </row>
    <row r="33" spans="1:14" ht="15.75" thickBot="1">
      <c r="A33">
        <v>28</v>
      </c>
      <c r="B33" s="170"/>
      <c r="C33" s="173"/>
      <c r="D33" s="90" t="s">
        <v>37</v>
      </c>
      <c r="E33" s="97">
        <f>'10 Yrs Ref'!E32</f>
        <v>90.84</v>
      </c>
      <c r="F33" s="97">
        <f>'10 Yrs Ref'!F32</f>
        <v>89.32</v>
      </c>
      <c r="G33" s="97">
        <f>'10 Yrs Ref'!G32</f>
        <v>87.18</v>
      </c>
      <c r="H33" s="97">
        <f>'10 Yrs Ref'!H32</f>
        <v>90.5</v>
      </c>
      <c r="I33" s="97">
        <f>'10 Yrs Ref'!I32</f>
        <v>86.82</v>
      </c>
      <c r="J33" s="97">
        <f>'10 Yrs Ref'!J32</f>
        <v>87.64</v>
      </c>
      <c r="K33" s="97">
        <f>'10 Yrs Ref'!K32</f>
        <v>87</v>
      </c>
      <c r="L33" s="97">
        <f>'10 Yrs Ref'!L32</f>
        <v>89.99</v>
      </c>
      <c r="M33" s="100">
        <f>HLOOKUP($M$6,'35 Yrs Ref'!$E$5:$L$33,A33, FALSE)</f>
        <v>206.23</v>
      </c>
      <c r="N33" s="76" t="s">
        <v>67</v>
      </c>
    </row>
    <row r="34" spans="1:14" ht="15.75" thickBot="1">
      <c r="A34">
        <v>29</v>
      </c>
      <c r="B34" s="171"/>
      <c r="C34" s="177"/>
      <c r="D34" s="92" t="s">
        <v>39</v>
      </c>
      <c r="E34" s="97">
        <f>'10 Yrs Ref'!E33</f>
        <v>88.8</v>
      </c>
      <c r="F34" s="97">
        <f>'10 Yrs Ref'!F33</f>
        <v>87.99</v>
      </c>
      <c r="G34" s="97">
        <f>'10 Yrs Ref'!G33</f>
        <v>86.06</v>
      </c>
      <c r="H34" s="97">
        <f>'10 Yrs Ref'!H33</f>
        <v>88.71</v>
      </c>
      <c r="I34" s="97">
        <f>'10 Yrs Ref'!I33</f>
        <v>85.76</v>
      </c>
      <c r="J34" s="97">
        <f>'10 Yrs Ref'!J33</f>
        <v>87.26</v>
      </c>
      <c r="K34" s="97">
        <f>'10 Yrs Ref'!K33</f>
        <v>86.26</v>
      </c>
      <c r="L34" s="97">
        <f>'10 Yrs Ref'!L33</f>
        <v>89.07</v>
      </c>
      <c r="M34" s="100">
        <f>HLOOKUP($M$6,'35 Yrs Ref'!$E$5:$L$33,A34, FALSE)</f>
        <v>200.67</v>
      </c>
      <c r="N34" s="76" t="s">
        <v>68</v>
      </c>
    </row>
  </sheetData>
  <mergeCells count="23">
    <mergeCell ref="E6:E7"/>
    <mergeCell ref="F6:F7"/>
    <mergeCell ref="G6:G7"/>
    <mergeCell ref="H6:H7"/>
    <mergeCell ref="B8:B16"/>
    <mergeCell ref="C8:C10"/>
    <mergeCell ref="C11:C13"/>
    <mergeCell ref="C14:C16"/>
    <mergeCell ref="B6:B7"/>
    <mergeCell ref="C6:C7"/>
    <mergeCell ref="I6:I7"/>
    <mergeCell ref="J6:J7"/>
    <mergeCell ref="K6:K7"/>
    <mergeCell ref="L6:L7"/>
    <mergeCell ref="M6:M7"/>
    <mergeCell ref="B17:B25"/>
    <mergeCell ref="C17:C19"/>
    <mergeCell ref="C20:C22"/>
    <mergeCell ref="C23:C25"/>
    <mergeCell ref="B26:B34"/>
    <mergeCell ref="C26:C28"/>
    <mergeCell ref="C29:C31"/>
    <mergeCell ref="C32:C34"/>
  </mergeCells>
  <conditionalFormatting sqref="E8:L34">
    <cfRule type="colorScale" priority="1">
      <colorScale>
        <cfvo type="min"/>
        <cfvo type="num" val="0"/>
        <cfvo type="max"/>
        <color rgb="FF00B050"/>
        <color theme="0"/>
        <color rgb="FFFF0000"/>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97"/>
  <sheetViews>
    <sheetView topLeftCell="A127" workbookViewId="0">
      <selection activeCell="A145" sqref="A145"/>
    </sheetView>
  </sheetViews>
  <sheetFormatPr defaultRowHeight="15"/>
  <cols>
    <col min="1" max="1" width="17.5703125" customWidth="1"/>
  </cols>
  <sheetData>
    <row r="1" spans="1:51">
      <c r="C1" t="s">
        <v>1</v>
      </c>
      <c r="D1" t="s">
        <v>0</v>
      </c>
      <c r="E1" t="s">
        <v>2</v>
      </c>
    </row>
    <row r="2" spans="1:51">
      <c r="A2" t="s">
        <v>99</v>
      </c>
      <c r="B2" t="s">
        <v>100</v>
      </c>
      <c r="C2" t="s">
        <v>102</v>
      </c>
      <c r="D2" t="s">
        <v>101</v>
      </c>
      <c r="E2" t="s">
        <v>103</v>
      </c>
    </row>
    <row r="3" spans="1:51">
      <c r="B3">
        <v>2013</v>
      </c>
      <c r="C3">
        <v>2014</v>
      </c>
      <c r="D3">
        <v>2015</v>
      </c>
      <c r="E3">
        <v>2016</v>
      </c>
      <c r="F3">
        <v>2017</v>
      </c>
      <c r="G3">
        <v>2018</v>
      </c>
      <c r="H3">
        <v>2019</v>
      </c>
      <c r="I3">
        <v>2020</v>
      </c>
      <c r="J3">
        <v>2021</v>
      </c>
      <c r="K3">
        <v>2022</v>
      </c>
      <c r="L3">
        <v>2023</v>
      </c>
      <c r="M3">
        <v>2024</v>
      </c>
      <c r="N3">
        <v>2025</v>
      </c>
      <c r="O3">
        <v>2026</v>
      </c>
      <c r="P3">
        <v>2027</v>
      </c>
      <c r="Q3">
        <v>2028</v>
      </c>
      <c r="R3">
        <v>2029</v>
      </c>
      <c r="S3">
        <v>2030</v>
      </c>
      <c r="T3">
        <v>2031</v>
      </c>
      <c r="U3">
        <v>2032</v>
      </c>
      <c r="V3">
        <v>2033</v>
      </c>
      <c r="W3">
        <v>2034</v>
      </c>
      <c r="X3">
        <v>2035</v>
      </c>
      <c r="Y3">
        <v>2036</v>
      </c>
      <c r="Z3">
        <v>2037</v>
      </c>
      <c r="AA3">
        <v>2038</v>
      </c>
      <c r="AB3">
        <v>2039</v>
      </c>
      <c r="AC3">
        <v>2040</v>
      </c>
      <c r="AD3">
        <v>2041</v>
      </c>
      <c r="AE3">
        <v>2042</v>
      </c>
      <c r="AF3">
        <v>2043</v>
      </c>
      <c r="AG3">
        <v>2044</v>
      </c>
      <c r="AH3">
        <v>2045</v>
      </c>
      <c r="AI3">
        <v>2046</v>
      </c>
      <c r="AJ3">
        <v>2047</v>
      </c>
      <c r="AK3">
        <v>2048</v>
      </c>
      <c r="AL3">
        <v>2049</v>
      </c>
      <c r="AM3">
        <v>2050</v>
      </c>
      <c r="AN3">
        <v>2051</v>
      </c>
      <c r="AO3">
        <v>2052</v>
      </c>
      <c r="AP3">
        <v>2053</v>
      </c>
      <c r="AQ3">
        <v>2054</v>
      </c>
      <c r="AR3">
        <v>2055</v>
      </c>
      <c r="AS3">
        <v>2056</v>
      </c>
      <c r="AT3">
        <v>2057</v>
      </c>
      <c r="AU3">
        <v>2058</v>
      </c>
      <c r="AV3">
        <v>2059</v>
      </c>
      <c r="AW3">
        <v>2060</v>
      </c>
      <c r="AX3">
        <v>2061</v>
      </c>
      <c r="AY3">
        <v>2062</v>
      </c>
    </row>
    <row r="4" spans="1:51">
      <c r="A4" t="s">
        <v>104</v>
      </c>
      <c r="B4">
        <v>61.2</v>
      </c>
      <c r="C4">
        <v>63.08</v>
      </c>
      <c r="D4">
        <v>65.7</v>
      </c>
      <c r="E4">
        <v>68.540000000000006</v>
      </c>
      <c r="F4">
        <v>71.48</v>
      </c>
      <c r="G4">
        <v>74.44</v>
      </c>
      <c r="H4">
        <v>77.510000000000005</v>
      </c>
      <c r="I4">
        <v>80.83</v>
      </c>
      <c r="J4">
        <v>84.16</v>
      </c>
      <c r="K4">
        <v>87.64</v>
      </c>
      <c r="L4">
        <v>91.27</v>
      </c>
      <c r="M4">
        <v>95.08</v>
      </c>
      <c r="N4">
        <v>99.05</v>
      </c>
      <c r="O4">
        <v>103.18</v>
      </c>
      <c r="P4">
        <v>107.48</v>
      </c>
      <c r="Q4">
        <v>111.94</v>
      </c>
      <c r="R4">
        <v>116.59</v>
      </c>
      <c r="S4">
        <v>121.43</v>
      </c>
      <c r="T4">
        <v>126.46</v>
      </c>
      <c r="U4">
        <v>131.71</v>
      </c>
      <c r="V4">
        <v>114.81</v>
      </c>
      <c r="W4">
        <v>119.55</v>
      </c>
      <c r="X4">
        <v>129.71</v>
      </c>
      <c r="Y4">
        <v>133.77000000000001</v>
      </c>
      <c r="Z4">
        <v>135.47</v>
      </c>
      <c r="AA4">
        <v>144.62</v>
      </c>
      <c r="AB4">
        <v>149.9</v>
      </c>
      <c r="AC4">
        <v>152.78</v>
      </c>
      <c r="AD4">
        <v>163.1</v>
      </c>
      <c r="AE4">
        <v>170.27</v>
      </c>
      <c r="AF4">
        <v>177.83</v>
      </c>
      <c r="AG4">
        <v>180.3</v>
      </c>
      <c r="AH4">
        <v>189.68</v>
      </c>
      <c r="AI4">
        <v>198.13</v>
      </c>
      <c r="AJ4">
        <v>206.23</v>
      </c>
      <c r="AK4">
        <v>211.23</v>
      </c>
      <c r="AL4">
        <v>211.46</v>
      </c>
      <c r="AM4">
        <v>215.43</v>
      </c>
      <c r="AN4">
        <v>222.22</v>
      </c>
      <c r="AO4">
        <v>226.96</v>
      </c>
      <c r="AP4">
        <v>233.78</v>
      </c>
      <c r="AQ4">
        <v>241.2</v>
      </c>
      <c r="AR4">
        <v>246.27</v>
      </c>
      <c r="AS4">
        <v>252.84</v>
      </c>
      <c r="AT4">
        <v>258.64</v>
      </c>
      <c r="AU4">
        <v>263.3</v>
      </c>
      <c r="AV4">
        <v>270.41000000000003</v>
      </c>
      <c r="AW4">
        <v>277.24</v>
      </c>
      <c r="AX4">
        <v>284.20999999999998</v>
      </c>
      <c r="AY4">
        <v>295.31</v>
      </c>
    </row>
    <row r="5" spans="1:51">
      <c r="A5" t="s">
        <v>105</v>
      </c>
      <c r="B5">
        <v>61.2</v>
      </c>
      <c r="C5">
        <v>63.08</v>
      </c>
      <c r="D5">
        <v>65.64</v>
      </c>
      <c r="E5">
        <v>68.41</v>
      </c>
      <c r="F5">
        <v>71.290000000000006</v>
      </c>
      <c r="G5">
        <v>74.17</v>
      </c>
      <c r="H5">
        <v>77.16</v>
      </c>
      <c r="I5">
        <v>80.38</v>
      </c>
      <c r="J5">
        <v>83.62</v>
      </c>
      <c r="K5">
        <v>87</v>
      </c>
      <c r="L5">
        <v>90.52</v>
      </c>
      <c r="M5">
        <v>94.21</v>
      </c>
      <c r="N5">
        <v>98.05</v>
      </c>
      <c r="O5">
        <v>102.04</v>
      </c>
      <c r="P5">
        <v>106.2</v>
      </c>
      <c r="Q5">
        <v>110.51</v>
      </c>
      <c r="R5">
        <v>114.99</v>
      </c>
      <c r="S5">
        <v>119.65</v>
      </c>
      <c r="T5">
        <v>124.5</v>
      </c>
      <c r="U5">
        <v>129.55000000000001</v>
      </c>
      <c r="V5">
        <v>112.78</v>
      </c>
      <c r="W5">
        <v>113.23</v>
      </c>
      <c r="X5">
        <v>123.59</v>
      </c>
      <c r="Y5">
        <v>127.55</v>
      </c>
      <c r="Z5">
        <v>130.44999999999999</v>
      </c>
      <c r="AA5">
        <v>129.77000000000001</v>
      </c>
      <c r="AB5">
        <v>137.38999999999999</v>
      </c>
      <c r="AC5">
        <v>141.81</v>
      </c>
      <c r="AD5">
        <v>144.46</v>
      </c>
      <c r="AE5">
        <v>152.77000000000001</v>
      </c>
      <c r="AF5">
        <v>160.66</v>
      </c>
      <c r="AG5">
        <v>164.66</v>
      </c>
      <c r="AH5">
        <v>165.47</v>
      </c>
      <c r="AI5">
        <v>175.06</v>
      </c>
      <c r="AJ5">
        <v>182.16</v>
      </c>
      <c r="AK5">
        <v>185.81</v>
      </c>
      <c r="AL5">
        <v>184.4</v>
      </c>
      <c r="AM5">
        <v>186.82</v>
      </c>
      <c r="AN5">
        <v>192.18</v>
      </c>
      <c r="AO5">
        <v>195.4</v>
      </c>
      <c r="AP5">
        <v>196.94</v>
      </c>
      <c r="AQ5">
        <v>199.73</v>
      </c>
      <c r="AR5">
        <v>202.87</v>
      </c>
      <c r="AS5">
        <v>205.7</v>
      </c>
      <c r="AT5">
        <v>209.19</v>
      </c>
      <c r="AU5">
        <v>212.56</v>
      </c>
      <c r="AV5">
        <v>216.72</v>
      </c>
      <c r="AW5">
        <v>222.94</v>
      </c>
      <c r="AX5">
        <v>227.02</v>
      </c>
      <c r="AY5">
        <v>232.14</v>
      </c>
    </row>
    <row r="6" spans="1:51">
      <c r="A6" t="s">
        <v>22</v>
      </c>
      <c r="B6">
        <v>61.2</v>
      </c>
      <c r="C6">
        <v>63.08</v>
      </c>
      <c r="D6">
        <v>65.92</v>
      </c>
      <c r="E6">
        <v>68.989999999999995</v>
      </c>
      <c r="F6">
        <v>72.19</v>
      </c>
      <c r="G6">
        <v>75.430000000000007</v>
      </c>
      <c r="H6">
        <v>78.8</v>
      </c>
      <c r="I6">
        <v>82.44</v>
      </c>
      <c r="J6">
        <v>86.13</v>
      </c>
      <c r="K6">
        <v>89.99</v>
      </c>
      <c r="L6">
        <v>94.02</v>
      </c>
      <c r="M6">
        <v>98.27</v>
      </c>
      <c r="N6">
        <v>102.71</v>
      </c>
      <c r="O6">
        <v>107.35</v>
      </c>
      <c r="P6">
        <v>112.19</v>
      </c>
      <c r="Q6">
        <v>117.24</v>
      </c>
      <c r="R6">
        <v>122.51</v>
      </c>
      <c r="S6">
        <v>128.01</v>
      </c>
      <c r="T6">
        <v>133.76</v>
      </c>
      <c r="U6">
        <v>139.78</v>
      </c>
      <c r="V6">
        <v>114.88</v>
      </c>
      <c r="W6">
        <v>116.74</v>
      </c>
      <c r="X6">
        <v>120.44</v>
      </c>
      <c r="Y6">
        <v>121.88</v>
      </c>
      <c r="Z6">
        <v>122.56</v>
      </c>
      <c r="AA6">
        <v>125.16</v>
      </c>
      <c r="AB6">
        <v>129.35</v>
      </c>
      <c r="AC6">
        <v>132.12</v>
      </c>
      <c r="AD6">
        <v>135.94</v>
      </c>
      <c r="AE6">
        <v>142.29</v>
      </c>
      <c r="AF6">
        <v>148.38999999999999</v>
      </c>
      <c r="AG6">
        <v>153.49</v>
      </c>
      <c r="AH6">
        <v>156.91999999999999</v>
      </c>
      <c r="AI6">
        <v>165.05</v>
      </c>
      <c r="AJ6">
        <v>171.71</v>
      </c>
      <c r="AK6">
        <v>174.55</v>
      </c>
      <c r="AL6">
        <v>173.38</v>
      </c>
      <c r="AM6">
        <v>175.66</v>
      </c>
      <c r="AN6">
        <v>180.76</v>
      </c>
      <c r="AO6">
        <v>183.69</v>
      </c>
      <c r="AP6">
        <v>188.65</v>
      </c>
      <c r="AQ6">
        <v>194.45</v>
      </c>
      <c r="AR6">
        <v>197.74</v>
      </c>
      <c r="AS6">
        <v>200.28</v>
      </c>
      <c r="AT6">
        <v>203.62</v>
      </c>
      <c r="AU6">
        <v>206.28</v>
      </c>
      <c r="AV6">
        <v>209.44</v>
      </c>
      <c r="AW6">
        <v>213.22</v>
      </c>
      <c r="AX6">
        <v>217.11</v>
      </c>
      <c r="AY6">
        <v>220.67</v>
      </c>
    </row>
    <row r="7" spans="1:51">
      <c r="A7" t="s">
        <v>106</v>
      </c>
      <c r="B7">
        <v>61.2</v>
      </c>
      <c r="C7">
        <v>63.08</v>
      </c>
      <c r="D7">
        <v>65.62</v>
      </c>
      <c r="E7">
        <v>68.38</v>
      </c>
      <c r="F7">
        <v>71.23</v>
      </c>
      <c r="G7">
        <v>74.09</v>
      </c>
      <c r="H7">
        <v>77.05</v>
      </c>
      <c r="I7">
        <v>80.25</v>
      </c>
      <c r="J7">
        <v>83.46</v>
      </c>
      <c r="K7">
        <v>86.82</v>
      </c>
      <c r="L7">
        <v>90.3</v>
      </c>
      <c r="M7">
        <v>93.95</v>
      </c>
      <c r="N7">
        <v>97.76</v>
      </c>
      <c r="O7">
        <v>101.72</v>
      </c>
      <c r="P7">
        <v>105.83</v>
      </c>
      <c r="Q7">
        <v>110.1</v>
      </c>
      <c r="R7">
        <v>114.53</v>
      </c>
      <c r="S7">
        <v>119.14</v>
      </c>
      <c r="T7">
        <v>123.93</v>
      </c>
      <c r="U7">
        <v>128.93</v>
      </c>
      <c r="V7">
        <v>107.63</v>
      </c>
      <c r="W7">
        <v>110.54</v>
      </c>
      <c r="X7">
        <v>116.62</v>
      </c>
      <c r="Y7">
        <v>120.24</v>
      </c>
      <c r="Z7">
        <v>123.95</v>
      </c>
      <c r="AA7">
        <v>123.72</v>
      </c>
      <c r="AB7">
        <v>131.66999999999999</v>
      </c>
      <c r="AC7">
        <v>136.29</v>
      </c>
      <c r="AD7">
        <v>139.47999999999999</v>
      </c>
      <c r="AE7">
        <v>147.66</v>
      </c>
      <c r="AF7">
        <v>155.49</v>
      </c>
      <c r="AG7">
        <v>159.68</v>
      </c>
      <c r="AH7">
        <v>161.21</v>
      </c>
      <c r="AI7">
        <v>173.03</v>
      </c>
      <c r="AJ7">
        <v>175.42</v>
      </c>
      <c r="AK7">
        <v>181.47</v>
      </c>
      <c r="AL7">
        <v>180.12</v>
      </c>
      <c r="AM7">
        <v>182.38</v>
      </c>
      <c r="AN7">
        <v>187.11</v>
      </c>
      <c r="AO7">
        <v>189.73</v>
      </c>
      <c r="AP7">
        <v>192.68</v>
      </c>
      <c r="AQ7">
        <v>198.23</v>
      </c>
      <c r="AR7">
        <v>204.19</v>
      </c>
      <c r="AS7">
        <v>208.48</v>
      </c>
      <c r="AT7">
        <v>212.38</v>
      </c>
      <c r="AU7">
        <v>214.8</v>
      </c>
      <c r="AV7">
        <v>219.1</v>
      </c>
      <c r="AW7">
        <v>225.44</v>
      </c>
      <c r="AX7">
        <v>230.6</v>
      </c>
      <c r="AY7">
        <v>235.37</v>
      </c>
    </row>
    <row r="8" spans="1:51">
      <c r="A8" t="s">
        <v>107</v>
      </c>
      <c r="B8">
        <v>61.2</v>
      </c>
      <c r="C8">
        <v>63.08</v>
      </c>
      <c r="D8">
        <v>65.959999999999994</v>
      </c>
      <c r="E8">
        <v>69.09</v>
      </c>
      <c r="F8">
        <v>72.349999999999994</v>
      </c>
      <c r="G8">
        <v>75.650000000000006</v>
      </c>
      <c r="H8">
        <v>79.08</v>
      </c>
      <c r="I8">
        <v>82.8</v>
      </c>
      <c r="J8">
        <v>86.56</v>
      </c>
      <c r="K8">
        <v>90.5</v>
      </c>
      <c r="L8">
        <v>94.62</v>
      </c>
      <c r="M8">
        <v>98.97</v>
      </c>
      <c r="N8">
        <v>103.52</v>
      </c>
      <c r="O8">
        <v>108.26</v>
      </c>
      <c r="P8">
        <v>113.23</v>
      </c>
      <c r="Q8">
        <v>118.41</v>
      </c>
      <c r="R8">
        <v>123.82</v>
      </c>
      <c r="S8">
        <v>129.47999999999999</v>
      </c>
      <c r="T8">
        <v>135.38999999999999</v>
      </c>
      <c r="U8">
        <v>141.58000000000001</v>
      </c>
      <c r="V8">
        <v>110.24</v>
      </c>
      <c r="W8">
        <v>111.4</v>
      </c>
      <c r="X8">
        <v>114</v>
      </c>
      <c r="Y8">
        <v>113.54</v>
      </c>
      <c r="Z8">
        <v>114.49</v>
      </c>
      <c r="AA8">
        <v>116.6</v>
      </c>
      <c r="AB8">
        <v>118.08</v>
      </c>
      <c r="AC8">
        <v>119.07</v>
      </c>
      <c r="AD8">
        <v>124.78</v>
      </c>
      <c r="AE8">
        <v>126.62</v>
      </c>
      <c r="AF8">
        <v>130.26</v>
      </c>
      <c r="AG8">
        <v>131.87</v>
      </c>
      <c r="AH8">
        <v>136.32</v>
      </c>
      <c r="AI8">
        <v>140.41999999999999</v>
      </c>
      <c r="AJ8">
        <v>147.80000000000001</v>
      </c>
      <c r="AK8">
        <v>149.79</v>
      </c>
      <c r="AL8">
        <v>147.86000000000001</v>
      </c>
      <c r="AM8">
        <v>148.62</v>
      </c>
      <c r="AN8">
        <v>152.28</v>
      </c>
      <c r="AO8">
        <v>153.47999999999999</v>
      </c>
      <c r="AP8">
        <v>154.4</v>
      </c>
      <c r="AQ8">
        <v>158.44999999999999</v>
      </c>
      <c r="AR8">
        <v>161.51</v>
      </c>
      <c r="AS8">
        <v>162.96</v>
      </c>
      <c r="AT8">
        <v>165.14</v>
      </c>
      <c r="AU8">
        <v>165.59</v>
      </c>
      <c r="AV8">
        <v>168.09</v>
      </c>
      <c r="AW8">
        <v>170.67</v>
      </c>
      <c r="AX8">
        <v>173.09</v>
      </c>
      <c r="AY8">
        <v>175.5</v>
      </c>
    </row>
    <row r="9" spans="1:51">
      <c r="A9" t="s">
        <v>108</v>
      </c>
      <c r="B9">
        <v>61.2</v>
      </c>
      <c r="C9">
        <v>63.08</v>
      </c>
      <c r="D9">
        <v>65.989999999999995</v>
      </c>
      <c r="E9">
        <v>69.16</v>
      </c>
      <c r="F9">
        <v>72.45</v>
      </c>
      <c r="G9">
        <v>75.790000000000006</v>
      </c>
      <c r="H9">
        <v>79.260000000000005</v>
      </c>
      <c r="I9">
        <v>83.03</v>
      </c>
      <c r="J9">
        <v>86.84</v>
      </c>
      <c r="K9">
        <v>90.84</v>
      </c>
      <c r="L9">
        <v>95.02</v>
      </c>
      <c r="M9">
        <v>99.43</v>
      </c>
      <c r="N9">
        <v>104.05</v>
      </c>
      <c r="O9">
        <v>108.87</v>
      </c>
      <c r="P9">
        <v>113.92</v>
      </c>
      <c r="Q9">
        <v>119.18</v>
      </c>
      <c r="R9">
        <v>124.68</v>
      </c>
      <c r="S9">
        <v>130.44</v>
      </c>
      <c r="T9">
        <v>136.44999999999999</v>
      </c>
      <c r="U9">
        <v>142.76</v>
      </c>
      <c r="V9">
        <v>108.57</v>
      </c>
      <c r="W9">
        <v>109.59</v>
      </c>
      <c r="X9">
        <v>112.2</v>
      </c>
      <c r="Y9">
        <v>111.14</v>
      </c>
      <c r="Z9">
        <v>112.13</v>
      </c>
      <c r="AA9">
        <v>114.34</v>
      </c>
      <c r="AB9">
        <v>115.49</v>
      </c>
      <c r="AC9">
        <v>117.55</v>
      </c>
      <c r="AD9">
        <v>117.85</v>
      </c>
      <c r="AE9">
        <v>122.24</v>
      </c>
      <c r="AF9">
        <v>126.67</v>
      </c>
      <c r="AG9">
        <v>128.1</v>
      </c>
      <c r="AH9">
        <v>130.83000000000001</v>
      </c>
      <c r="AI9">
        <v>136.22</v>
      </c>
      <c r="AJ9">
        <v>143.80000000000001</v>
      </c>
      <c r="AK9">
        <v>145.22</v>
      </c>
      <c r="AL9">
        <v>143.33000000000001</v>
      </c>
      <c r="AM9">
        <v>143.99</v>
      </c>
      <c r="AN9">
        <v>147.43</v>
      </c>
      <c r="AO9">
        <v>148.4</v>
      </c>
      <c r="AP9">
        <v>149.43</v>
      </c>
      <c r="AQ9">
        <v>153.32</v>
      </c>
      <c r="AR9">
        <v>155.86000000000001</v>
      </c>
      <c r="AS9">
        <v>157.85</v>
      </c>
      <c r="AT9">
        <v>159.41</v>
      </c>
      <c r="AU9">
        <v>159.81</v>
      </c>
      <c r="AV9">
        <v>161.71</v>
      </c>
      <c r="AW9">
        <v>164.1</v>
      </c>
      <c r="AX9">
        <v>165.81</v>
      </c>
      <c r="AY9">
        <v>167.96</v>
      </c>
    </row>
    <row r="10" spans="1:51">
      <c r="A10" t="s">
        <v>109</v>
      </c>
      <c r="B10">
        <v>61.2</v>
      </c>
      <c r="C10">
        <v>63.08</v>
      </c>
      <c r="D10">
        <v>65.86</v>
      </c>
      <c r="E10">
        <v>68.87</v>
      </c>
      <c r="F10">
        <v>71.989999999999995</v>
      </c>
      <c r="G10">
        <v>75.150000000000006</v>
      </c>
      <c r="H10">
        <v>78.44</v>
      </c>
      <c r="I10">
        <v>81.99</v>
      </c>
      <c r="J10">
        <v>85.57</v>
      </c>
      <c r="K10">
        <v>89.32</v>
      </c>
      <c r="L10">
        <v>93.24</v>
      </c>
      <c r="M10">
        <v>97.36</v>
      </c>
      <c r="N10">
        <v>101.67</v>
      </c>
      <c r="O10">
        <v>106.16</v>
      </c>
      <c r="P10">
        <v>110.85</v>
      </c>
      <c r="Q10">
        <v>115.72</v>
      </c>
      <c r="R10">
        <v>120.81</v>
      </c>
      <c r="S10">
        <v>126.13</v>
      </c>
      <c r="T10">
        <v>131.66999999999999</v>
      </c>
      <c r="U10">
        <v>137.46</v>
      </c>
      <c r="V10">
        <v>106.8</v>
      </c>
      <c r="W10">
        <v>119.22</v>
      </c>
      <c r="X10">
        <v>123.35</v>
      </c>
      <c r="Y10">
        <v>123.48</v>
      </c>
      <c r="Z10">
        <v>123.98</v>
      </c>
      <c r="AA10">
        <v>125.36</v>
      </c>
      <c r="AB10">
        <v>126.03</v>
      </c>
      <c r="AC10">
        <v>127.5</v>
      </c>
      <c r="AD10">
        <v>128.63999999999999</v>
      </c>
      <c r="AE10">
        <v>133.18</v>
      </c>
      <c r="AF10">
        <v>136.93</v>
      </c>
      <c r="AG10">
        <v>138.04</v>
      </c>
      <c r="AH10">
        <v>140.28</v>
      </c>
      <c r="AI10">
        <v>145.19999999999999</v>
      </c>
      <c r="AJ10">
        <v>152.34</v>
      </c>
      <c r="AK10">
        <v>153.1</v>
      </c>
      <c r="AL10">
        <v>150.91</v>
      </c>
      <c r="AM10">
        <v>151.55000000000001</v>
      </c>
      <c r="AN10">
        <v>154.30000000000001</v>
      </c>
      <c r="AO10">
        <v>155.38</v>
      </c>
      <c r="AP10">
        <v>155.94999999999999</v>
      </c>
      <c r="AQ10">
        <v>159.29</v>
      </c>
      <c r="AR10">
        <v>161.94999999999999</v>
      </c>
      <c r="AS10">
        <v>163.66</v>
      </c>
      <c r="AT10">
        <v>165.43</v>
      </c>
      <c r="AU10">
        <v>165.5</v>
      </c>
      <c r="AV10">
        <v>167.47</v>
      </c>
      <c r="AW10">
        <v>169.38</v>
      </c>
      <c r="AX10">
        <v>171.03</v>
      </c>
      <c r="AY10">
        <v>172.88</v>
      </c>
    </row>
    <row r="11" spans="1:51">
      <c r="A11" t="s">
        <v>110</v>
      </c>
      <c r="B11">
        <v>61.2</v>
      </c>
      <c r="C11">
        <v>63.08</v>
      </c>
      <c r="D11">
        <v>65.66</v>
      </c>
      <c r="E11">
        <v>68.45</v>
      </c>
      <c r="F11">
        <v>71.34</v>
      </c>
      <c r="G11">
        <v>74.239999999999995</v>
      </c>
      <c r="H11">
        <v>77.25</v>
      </c>
      <c r="I11">
        <v>80.5</v>
      </c>
      <c r="J11">
        <v>83.77</v>
      </c>
      <c r="K11">
        <v>87.18</v>
      </c>
      <c r="L11">
        <v>90.72</v>
      </c>
      <c r="M11">
        <v>94.45</v>
      </c>
      <c r="N11">
        <v>98.33</v>
      </c>
      <c r="O11">
        <v>102.36</v>
      </c>
      <c r="P11">
        <v>106.55</v>
      </c>
      <c r="Q11">
        <v>110.9</v>
      </c>
      <c r="R11">
        <v>115.43</v>
      </c>
      <c r="S11">
        <v>120.14</v>
      </c>
      <c r="T11">
        <v>125.04</v>
      </c>
      <c r="U11">
        <v>130.13999999999999</v>
      </c>
      <c r="V11">
        <v>108.97</v>
      </c>
      <c r="W11">
        <v>111.88</v>
      </c>
      <c r="X11">
        <v>118.06</v>
      </c>
      <c r="Y11">
        <v>122.22</v>
      </c>
      <c r="Z11">
        <v>125.54</v>
      </c>
      <c r="AA11">
        <v>129.54</v>
      </c>
      <c r="AB11">
        <v>129.91999999999999</v>
      </c>
      <c r="AC11">
        <v>137.46</v>
      </c>
      <c r="AD11">
        <v>144.1</v>
      </c>
      <c r="AE11">
        <v>148.26</v>
      </c>
      <c r="AF11">
        <v>155.08000000000001</v>
      </c>
      <c r="AG11">
        <v>160.27000000000001</v>
      </c>
      <c r="AH11">
        <v>161.52000000000001</v>
      </c>
      <c r="AI11">
        <v>171.27</v>
      </c>
      <c r="AJ11">
        <v>178.68</v>
      </c>
      <c r="AK11">
        <v>182.52</v>
      </c>
      <c r="AL11">
        <v>181.16</v>
      </c>
      <c r="AM11">
        <v>183.55</v>
      </c>
      <c r="AN11">
        <v>188.67</v>
      </c>
      <c r="AO11">
        <v>191.33</v>
      </c>
      <c r="AP11">
        <v>194.06</v>
      </c>
      <c r="AQ11">
        <v>199.71</v>
      </c>
      <c r="AR11">
        <v>204</v>
      </c>
      <c r="AS11">
        <v>208.22</v>
      </c>
      <c r="AT11">
        <v>212.2</v>
      </c>
      <c r="AU11">
        <v>214.57</v>
      </c>
      <c r="AV11">
        <v>218.84</v>
      </c>
      <c r="AW11">
        <v>223.2</v>
      </c>
      <c r="AX11">
        <v>227.65</v>
      </c>
      <c r="AY11">
        <v>236.5</v>
      </c>
    </row>
    <row r="12" spans="1:51">
      <c r="C12" t="s">
        <v>1</v>
      </c>
      <c r="D12" t="s">
        <v>0</v>
      </c>
      <c r="F12" t="s">
        <v>2</v>
      </c>
    </row>
    <row r="13" spans="1:51">
      <c r="A13" t="s">
        <v>99</v>
      </c>
      <c r="B13" t="s">
        <v>100</v>
      </c>
      <c r="C13" t="s">
        <v>101</v>
      </c>
      <c r="D13" t="s">
        <v>101</v>
      </c>
      <c r="F13" t="s">
        <v>28</v>
      </c>
    </row>
    <row r="14" spans="1:51">
      <c r="B14">
        <v>2013</v>
      </c>
      <c r="C14">
        <v>2014</v>
      </c>
      <c r="D14">
        <v>2015</v>
      </c>
      <c r="E14">
        <v>2016</v>
      </c>
      <c r="F14">
        <v>2017</v>
      </c>
      <c r="G14">
        <v>2018</v>
      </c>
      <c r="H14">
        <v>2019</v>
      </c>
      <c r="I14">
        <v>2020</v>
      </c>
      <c r="J14">
        <v>2021</v>
      </c>
      <c r="K14">
        <v>2022</v>
      </c>
      <c r="L14">
        <v>2023</v>
      </c>
      <c r="M14">
        <v>2024</v>
      </c>
      <c r="N14">
        <v>2025</v>
      </c>
      <c r="O14">
        <v>2026</v>
      </c>
      <c r="P14">
        <v>2027</v>
      </c>
      <c r="Q14">
        <v>2028</v>
      </c>
      <c r="R14">
        <v>2029</v>
      </c>
      <c r="S14">
        <v>2030</v>
      </c>
      <c r="T14">
        <v>2031</v>
      </c>
      <c r="U14">
        <v>2032</v>
      </c>
      <c r="V14">
        <v>2033</v>
      </c>
      <c r="W14">
        <v>2034</v>
      </c>
      <c r="X14">
        <v>2035</v>
      </c>
      <c r="Y14">
        <v>2036</v>
      </c>
      <c r="Z14">
        <v>2037</v>
      </c>
      <c r="AA14">
        <v>2038</v>
      </c>
      <c r="AB14">
        <v>2039</v>
      </c>
      <c r="AC14">
        <v>2040</v>
      </c>
      <c r="AD14">
        <v>2041</v>
      </c>
      <c r="AE14">
        <v>2042</v>
      </c>
      <c r="AF14">
        <v>2043</v>
      </c>
      <c r="AG14">
        <v>2044</v>
      </c>
      <c r="AH14">
        <v>2045</v>
      </c>
      <c r="AI14">
        <v>2046</v>
      </c>
      <c r="AJ14">
        <v>2047</v>
      </c>
      <c r="AK14">
        <v>2048</v>
      </c>
      <c r="AL14">
        <v>2049</v>
      </c>
      <c r="AM14">
        <v>2050</v>
      </c>
      <c r="AN14">
        <v>2051</v>
      </c>
      <c r="AO14">
        <v>2052</v>
      </c>
      <c r="AP14">
        <v>2053</v>
      </c>
      <c r="AQ14">
        <v>2054</v>
      </c>
      <c r="AR14">
        <v>2055</v>
      </c>
      <c r="AS14">
        <v>2056</v>
      </c>
      <c r="AT14">
        <v>2057</v>
      </c>
      <c r="AU14">
        <v>2058</v>
      </c>
      <c r="AV14">
        <v>2059</v>
      </c>
      <c r="AW14">
        <v>2060</v>
      </c>
      <c r="AX14">
        <v>2061</v>
      </c>
      <c r="AY14">
        <v>2062</v>
      </c>
    </row>
    <row r="15" spans="1:51">
      <c r="A15" t="s">
        <v>104</v>
      </c>
      <c r="B15">
        <v>61.2</v>
      </c>
      <c r="C15">
        <v>63.08</v>
      </c>
      <c r="D15">
        <v>65.66</v>
      </c>
      <c r="E15">
        <v>68.459999999999994</v>
      </c>
      <c r="F15">
        <v>71.37</v>
      </c>
      <c r="G15">
        <v>74.28</v>
      </c>
      <c r="H15">
        <v>77.3</v>
      </c>
      <c r="I15">
        <v>80.56</v>
      </c>
      <c r="J15">
        <v>83.84</v>
      </c>
      <c r="K15">
        <v>87.26</v>
      </c>
      <c r="L15">
        <v>90.82</v>
      </c>
      <c r="M15">
        <v>94.56</v>
      </c>
      <c r="N15">
        <v>98.45</v>
      </c>
      <c r="O15">
        <v>102.5</v>
      </c>
      <c r="P15">
        <v>106.72</v>
      </c>
      <c r="Q15">
        <v>111.08</v>
      </c>
      <c r="R15">
        <v>115.63</v>
      </c>
      <c r="S15">
        <v>120.36</v>
      </c>
      <c r="T15">
        <v>125.29</v>
      </c>
      <c r="U15">
        <v>130.41999999999999</v>
      </c>
      <c r="V15">
        <v>112.82</v>
      </c>
      <c r="W15">
        <v>117.58</v>
      </c>
      <c r="X15">
        <v>127.15</v>
      </c>
      <c r="Y15">
        <v>131.24</v>
      </c>
      <c r="Z15">
        <v>132.91999999999999</v>
      </c>
      <c r="AA15">
        <v>141.06</v>
      </c>
      <c r="AB15">
        <v>146.25</v>
      </c>
      <c r="AC15">
        <v>149.18</v>
      </c>
      <c r="AD15">
        <v>158.4</v>
      </c>
      <c r="AE15">
        <v>165.54</v>
      </c>
      <c r="AF15">
        <v>173.3</v>
      </c>
      <c r="AG15">
        <v>175.82</v>
      </c>
      <c r="AH15">
        <v>183.8</v>
      </c>
      <c r="AI15">
        <v>192.43</v>
      </c>
      <c r="AJ15">
        <v>200.67</v>
      </c>
      <c r="AK15">
        <v>205.9</v>
      </c>
      <c r="AL15">
        <v>206.31</v>
      </c>
      <c r="AM15">
        <v>210.49</v>
      </c>
      <c r="AN15">
        <v>217.5</v>
      </c>
      <c r="AO15">
        <v>222.57</v>
      </c>
      <c r="AP15">
        <v>229.05</v>
      </c>
      <c r="AQ15">
        <v>236.7</v>
      </c>
      <c r="AR15">
        <v>241.98</v>
      </c>
      <c r="AS15">
        <v>248.34</v>
      </c>
      <c r="AT15">
        <v>254.25</v>
      </c>
      <c r="AU15">
        <v>259.08999999999997</v>
      </c>
      <c r="AV15">
        <v>265.76</v>
      </c>
      <c r="AW15">
        <v>272.64</v>
      </c>
      <c r="AX15">
        <v>279.49</v>
      </c>
      <c r="AY15">
        <v>289.11</v>
      </c>
    </row>
    <row r="16" spans="1:51">
      <c r="A16" t="s">
        <v>105</v>
      </c>
      <c r="B16">
        <v>61.2</v>
      </c>
      <c r="C16">
        <v>63.08</v>
      </c>
      <c r="D16">
        <v>65.569999999999993</v>
      </c>
      <c r="E16">
        <v>68.27</v>
      </c>
      <c r="F16">
        <v>71.06</v>
      </c>
      <c r="G16">
        <v>73.849999999999994</v>
      </c>
      <c r="H16">
        <v>76.739999999999995</v>
      </c>
      <c r="I16">
        <v>79.87</v>
      </c>
      <c r="J16">
        <v>83</v>
      </c>
      <c r="K16">
        <v>86.26</v>
      </c>
      <c r="L16">
        <v>89.65</v>
      </c>
      <c r="M16">
        <v>93.2</v>
      </c>
      <c r="N16">
        <v>96.9</v>
      </c>
      <c r="O16">
        <v>100.74</v>
      </c>
      <c r="P16">
        <v>104.73</v>
      </c>
      <c r="Q16">
        <v>108.86</v>
      </c>
      <c r="R16">
        <v>113.16</v>
      </c>
      <c r="S16">
        <v>117.62</v>
      </c>
      <c r="T16">
        <v>122.25</v>
      </c>
      <c r="U16">
        <v>127.07</v>
      </c>
      <c r="V16">
        <v>110.78</v>
      </c>
      <c r="W16">
        <v>110.8</v>
      </c>
      <c r="X16">
        <v>119.65</v>
      </c>
      <c r="Y16">
        <v>123.77</v>
      </c>
      <c r="Z16">
        <v>126.73</v>
      </c>
      <c r="AA16">
        <v>126.14</v>
      </c>
      <c r="AB16">
        <v>132.65</v>
      </c>
      <c r="AC16">
        <v>137.03</v>
      </c>
      <c r="AD16">
        <v>139.69</v>
      </c>
      <c r="AE16">
        <v>146.84</v>
      </c>
      <c r="AF16">
        <v>154.76</v>
      </c>
      <c r="AG16">
        <v>159.03</v>
      </c>
      <c r="AH16">
        <v>160.07</v>
      </c>
      <c r="AI16">
        <v>168.3</v>
      </c>
      <c r="AJ16">
        <v>175.55</v>
      </c>
      <c r="AK16">
        <v>179.53</v>
      </c>
      <c r="AL16">
        <v>178.41</v>
      </c>
      <c r="AM16">
        <v>181.16</v>
      </c>
      <c r="AN16">
        <v>186.82</v>
      </c>
      <c r="AO16">
        <v>190.3</v>
      </c>
      <c r="AP16">
        <v>192.24</v>
      </c>
      <c r="AQ16">
        <v>196.12</v>
      </c>
      <c r="AR16">
        <v>199.68</v>
      </c>
      <c r="AS16">
        <v>202.41</v>
      </c>
      <c r="AT16">
        <v>206.55</v>
      </c>
      <c r="AU16">
        <v>209.73</v>
      </c>
      <c r="AV16">
        <v>214.38</v>
      </c>
      <c r="AW16">
        <v>220.31</v>
      </c>
      <c r="AX16">
        <v>224.9</v>
      </c>
      <c r="AY16">
        <v>229.57</v>
      </c>
    </row>
    <row r="17" spans="1:51">
      <c r="A17" t="s">
        <v>22</v>
      </c>
      <c r="B17">
        <v>61.2</v>
      </c>
      <c r="C17">
        <v>63.08</v>
      </c>
      <c r="D17">
        <v>65.83</v>
      </c>
      <c r="E17">
        <v>68.819999999999993</v>
      </c>
      <c r="F17">
        <v>71.92</v>
      </c>
      <c r="G17">
        <v>75.05</v>
      </c>
      <c r="H17">
        <v>78.3</v>
      </c>
      <c r="I17">
        <v>81.81</v>
      </c>
      <c r="J17">
        <v>85.36</v>
      </c>
      <c r="K17">
        <v>89.07</v>
      </c>
      <c r="L17">
        <v>92.94</v>
      </c>
      <c r="M17">
        <v>97.02</v>
      </c>
      <c r="N17">
        <v>101.27</v>
      </c>
      <c r="O17">
        <v>105.71</v>
      </c>
      <c r="P17">
        <v>110.34</v>
      </c>
      <c r="Q17">
        <v>115.15</v>
      </c>
      <c r="R17">
        <v>120.17</v>
      </c>
      <c r="S17">
        <v>125.41</v>
      </c>
      <c r="T17">
        <v>130.88</v>
      </c>
      <c r="U17">
        <v>136.59</v>
      </c>
      <c r="V17">
        <v>111.49</v>
      </c>
      <c r="W17">
        <v>113.47</v>
      </c>
      <c r="X17">
        <v>117.34</v>
      </c>
      <c r="Y17">
        <v>118.93</v>
      </c>
      <c r="Z17">
        <v>119.75</v>
      </c>
      <c r="AA17">
        <v>122.49</v>
      </c>
      <c r="AB17">
        <v>126.22</v>
      </c>
      <c r="AC17">
        <v>129.1</v>
      </c>
      <c r="AD17">
        <v>132.88999999999999</v>
      </c>
      <c r="AE17">
        <v>138.78</v>
      </c>
      <c r="AF17">
        <v>144.84</v>
      </c>
      <c r="AG17">
        <v>149.54</v>
      </c>
      <c r="AH17">
        <v>153.04</v>
      </c>
      <c r="AI17">
        <v>160.77000000000001</v>
      </c>
      <c r="AJ17">
        <v>167.52</v>
      </c>
      <c r="AK17">
        <v>170.37</v>
      </c>
      <c r="AL17">
        <v>169.23</v>
      </c>
      <c r="AM17">
        <v>171.83</v>
      </c>
      <c r="AN17">
        <v>177.03</v>
      </c>
      <c r="AO17">
        <v>180.16</v>
      </c>
      <c r="AP17">
        <v>184.83</v>
      </c>
      <c r="AQ17">
        <v>190.78</v>
      </c>
      <c r="AR17">
        <v>194.04</v>
      </c>
      <c r="AS17">
        <v>197.04</v>
      </c>
      <c r="AT17">
        <v>200.56</v>
      </c>
      <c r="AU17">
        <v>203.23</v>
      </c>
      <c r="AV17">
        <v>206.6</v>
      </c>
      <c r="AW17">
        <v>210.45</v>
      </c>
      <c r="AX17">
        <v>214.44</v>
      </c>
      <c r="AY17">
        <v>218.31</v>
      </c>
    </row>
    <row r="18" spans="1:51">
      <c r="A18" t="s">
        <v>106</v>
      </c>
      <c r="B18">
        <v>61.2</v>
      </c>
      <c r="C18">
        <v>63.08</v>
      </c>
      <c r="D18">
        <v>65.52</v>
      </c>
      <c r="E18">
        <v>68.17</v>
      </c>
      <c r="F18">
        <v>70.900000000000006</v>
      </c>
      <c r="G18">
        <v>73.64</v>
      </c>
      <c r="H18">
        <v>76.459999999999994</v>
      </c>
      <c r="I18">
        <v>79.52</v>
      </c>
      <c r="J18">
        <v>82.57</v>
      </c>
      <c r="K18">
        <v>85.76</v>
      </c>
      <c r="L18">
        <v>89.06</v>
      </c>
      <c r="M18">
        <v>92.53</v>
      </c>
      <c r="N18">
        <v>96.13</v>
      </c>
      <c r="O18">
        <v>99.86</v>
      </c>
      <c r="P18">
        <v>103.75</v>
      </c>
      <c r="Q18">
        <v>107.76</v>
      </c>
      <c r="R18">
        <v>111.93</v>
      </c>
      <c r="S18">
        <v>116.26</v>
      </c>
      <c r="T18">
        <v>120.75</v>
      </c>
      <c r="U18">
        <v>125.42</v>
      </c>
      <c r="V18">
        <v>104.82</v>
      </c>
      <c r="W18">
        <v>107.58</v>
      </c>
      <c r="X18">
        <v>113.7</v>
      </c>
      <c r="Y18">
        <v>117.55</v>
      </c>
      <c r="Z18">
        <v>121.27</v>
      </c>
      <c r="AA18">
        <v>121.03</v>
      </c>
      <c r="AB18">
        <v>127.87</v>
      </c>
      <c r="AC18">
        <v>132.28</v>
      </c>
      <c r="AD18">
        <v>135.6</v>
      </c>
      <c r="AE18">
        <v>142.51</v>
      </c>
      <c r="AF18">
        <v>150.31</v>
      </c>
      <c r="AG18">
        <v>154.62</v>
      </c>
      <c r="AH18">
        <v>156.28</v>
      </c>
      <c r="AI18">
        <v>166.87</v>
      </c>
      <c r="AJ18">
        <v>169.36</v>
      </c>
      <c r="AK18">
        <v>175.66</v>
      </c>
      <c r="AL18">
        <v>174.7</v>
      </c>
      <c r="AM18">
        <v>177.05</v>
      </c>
      <c r="AN18">
        <v>181.91</v>
      </c>
      <c r="AO18">
        <v>185.02</v>
      </c>
      <c r="AP18">
        <v>188.4</v>
      </c>
      <c r="AQ18">
        <v>194.42</v>
      </c>
      <c r="AR18">
        <v>200.02</v>
      </c>
      <c r="AS18">
        <v>204.07</v>
      </c>
      <c r="AT18">
        <v>208.62</v>
      </c>
      <c r="AU18">
        <v>211.2</v>
      </c>
      <c r="AV18">
        <v>215.41</v>
      </c>
      <c r="AW18">
        <v>221.21</v>
      </c>
      <c r="AX18">
        <v>226.41</v>
      </c>
      <c r="AY18">
        <v>231.21</v>
      </c>
    </row>
    <row r="19" spans="1:51">
      <c r="A19" t="s">
        <v>107</v>
      </c>
      <c r="B19">
        <v>61.2</v>
      </c>
      <c r="C19">
        <v>63.08</v>
      </c>
      <c r="D19">
        <v>65.8</v>
      </c>
      <c r="E19">
        <v>68.75</v>
      </c>
      <c r="F19">
        <v>71.81</v>
      </c>
      <c r="G19">
        <v>74.89</v>
      </c>
      <c r="H19">
        <v>78.099999999999994</v>
      </c>
      <c r="I19">
        <v>81.569999999999993</v>
      </c>
      <c r="J19">
        <v>85.06</v>
      </c>
      <c r="K19">
        <v>88.71</v>
      </c>
      <c r="L19">
        <v>92.52</v>
      </c>
      <c r="M19">
        <v>96.53</v>
      </c>
      <c r="N19">
        <v>100.72</v>
      </c>
      <c r="O19">
        <v>105.07</v>
      </c>
      <c r="P19">
        <v>109.62</v>
      </c>
      <c r="Q19">
        <v>114.35</v>
      </c>
      <c r="R19">
        <v>119.27</v>
      </c>
      <c r="S19">
        <v>124.41</v>
      </c>
      <c r="T19">
        <v>129.77000000000001</v>
      </c>
      <c r="U19">
        <v>135.36000000000001</v>
      </c>
      <c r="V19">
        <v>105.31</v>
      </c>
      <c r="W19">
        <v>106.53</v>
      </c>
      <c r="X19">
        <v>109.54</v>
      </c>
      <c r="Y19">
        <v>109.28</v>
      </c>
      <c r="Z19">
        <v>110.61</v>
      </c>
      <c r="AA19">
        <v>112.82</v>
      </c>
      <c r="AB19">
        <v>114.41</v>
      </c>
      <c r="AC19">
        <v>115.45</v>
      </c>
      <c r="AD19">
        <v>120.98</v>
      </c>
      <c r="AE19">
        <v>122.85</v>
      </c>
      <c r="AF19">
        <v>126.6</v>
      </c>
      <c r="AG19">
        <v>128.34</v>
      </c>
      <c r="AH19">
        <v>132.47</v>
      </c>
      <c r="AI19">
        <v>136.58000000000001</v>
      </c>
      <c r="AJ19">
        <v>143.25</v>
      </c>
      <c r="AK19">
        <v>145.22999999999999</v>
      </c>
      <c r="AL19">
        <v>143.62</v>
      </c>
      <c r="AM19">
        <v>144.62</v>
      </c>
      <c r="AN19">
        <v>148.21</v>
      </c>
      <c r="AO19">
        <v>149.66</v>
      </c>
      <c r="AP19">
        <v>151.12</v>
      </c>
      <c r="AQ19">
        <v>155.32</v>
      </c>
      <c r="AR19">
        <v>158.22</v>
      </c>
      <c r="AS19">
        <v>159.72</v>
      </c>
      <c r="AT19">
        <v>162.30000000000001</v>
      </c>
      <c r="AU19">
        <v>163.43</v>
      </c>
      <c r="AV19">
        <v>165.49</v>
      </c>
      <c r="AW19">
        <v>168.13</v>
      </c>
      <c r="AX19">
        <v>170.78</v>
      </c>
      <c r="AY19">
        <v>173.22</v>
      </c>
    </row>
    <row r="20" spans="1:51">
      <c r="A20" t="s">
        <v>108</v>
      </c>
      <c r="B20">
        <v>61.2</v>
      </c>
      <c r="C20">
        <v>63.08</v>
      </c>
      <c r="D20">
        <v>65.81</v>
      </c>
      <c r="E20">
        <v>68.77</v>
      </c>
      <c r="F20">
        <v>71.84</v>
      </c>
      <c r="G20">
        <v>74.930000000000007</v>
      </c>
      <c r="H20">
        <v>78.150000000000006</v>
      </c>
      <c r="I20">
        <v>81.63</v>
      </c>
      <c r="J20">
        <v>85.14</v>
      </c>
      <c r="K20">
        <v>88.8</v>
      </c>
      <c r="L20">
        <v>92.63</v>
      </c>
      <c r="M20">
        <v>96.65</v>
      </c>
      <c r="N20">
        <v>100.86</v>
      </c>
      <c r="O20">
        <v>105.23</v>
      </c>
      <c r="P20">
        <v>109.8</v>
      </c>
      <c r="Q20">
        <v>114.55</v>
      </c>
      <c r="R20">
        <v>119.5</v>
      </c>
      <c r="S20">
        <v>124.66</v>
      </c>
      <c r="T20">
        <v>130.05000000000001</v>
      </c>
      <c r="U20">
        <v>135.66999999999999</v>
      </c>
      <c r="V20">
        <v>103.36</v>
      </c>
      <c r="W20">
        <v>104.6</v>
      </c>
      <c r="X20">
        <v>107.35</v>
      </c>
      <c r="Y20">
        <v>106.78</v>
      </c>
      <c r="Z20">
        <v>107.95</v>
      </c>
      <c r="AA20">
        <v>110.33</v>
      </c>
      <c r="AB20">
        <v>111.74</v>
      </c>
      <c r="AC20">
        <v>113.88</v>
      </c>
      <c r="AD20">
        <v>114.41</v>
      </c>
      <c r="AE20">
        <v>118.44</v>
      </c>
      <c r="AF20">
        <v>122.91</v>
      </c>
      <c r="AG20">
        <v>124.52</v>
      </c>
      <c r="AH20">
        <v>126.71</v>
      </c>
      <c r="AI20">
        <v>132.32</v>
      </c>
      <c r="AJ20">
        <v>139.16999999999999</v>
      </c>
      <c r="AK20">
        <v>140.76</v>
      </c>
      <c r="AL20">
        <v>138.93</v>
      </c>
      <c r="AM20">
        <v>139.72999999999999</v>
      </c>
      <c r="AN20">
        <v>143.05000000000001</v>
      </c>
      <c r="AO20">
        <v>144.29</v>
      </c>
      <c r="AP20">
        <v>146</v>
      </c>
      <c r="AQ20">
        <v>149.9</v>
      </c>
      <c r="AR20">
        <v>152.19999999999999</v>
      </c>
      <c r="AS20">
        <v>154.35</v>
      </c>
      <c r="AT20">
        <v>156.41999999999999</v>
      </c>
      <c r="AU20">
        <v>157.33000000000001</v>
      </c>
      <c r="AV20">
        <v>159.13</v>
      </c>
      <c r="AW20">
        <v>161.47999999999999</v>
      </c>
      <c r="AX20">
        <v>163.21</v>
      </c>
      <c r="AY20">
        <v>165.53</v>
      </c>
    </row>
    <row r="21" spans="1:51">
      <c r="A21" t="s">
        <v>109</v>
      </c>
      <c r="B21">
        <v>61.2</v>
      </c>
      <c r="C21">
        <v>63.08</v>
      </c>
      <c r="D21">
        <v>65.73</v>
      </c>
      <c r="E21">
        <v>68.61</v>
      </c>
      <c r="F21">
        <v>71.59</v>
      </c>
      <c r="G21">
        <v>74.59</v>
      </c>
      <c r="H21">
        <v>77.7</v>
      </c>
      <c r="I21">
        <v>81.06</v>
      </c>
      <c r="J21">
        <v>84.45</v>
      </c>
      <c r="K21">
        <v>87.99</v>
      </c>
      <c r="L21">
        <v>91.67</v>
      </c>
      <c r="M21">
        <v>95.54</v>
      </c>
      <c r="N21">
        <v>99.59</v>
      </c>
      <c r="O21">
        <v>103.78</v>
      </c>
      <c r="P21">
        <v>108.17</v>
      </c>
      <c r="Q21">
        <v>112.71</v>
      </c>
      <c r="R21">
        <v>117.45</v>
      </c>
      <c r="S21">
        <v>122.38</v>
      </c>
      <c r="T21">
        <v>127.52</v>
      </c>
      <c r="U21">
        <v>132.88</v>
      </c>
      <c r="V21">
        <v>102.32</v>
      </c>
      <c r="W21">
        <v>112.71</v>
      </c>
      <c r="X21">
        <v>116.82</v>
      </c>
      <c r="Y21">
        <v>117.44</v>
      </c>
      <c r="Z21">
        <v>118.17</v>
      </c>
      <c r="AA21">
        <v>119.78</v>
      </c>
      <c r="AB21">
        <v>120.66</v>
      </c>
      <c r="AC21">
        <v>122.31</v>
      </c>
      <c r="AD21">
        <v>123.67</v>
      </c>
      <c r="AE21">
        <v>127.9</v>
      </c>
      <c r="AF21">
        <v>131.9</v>
      </c>
      <c r="AG21">
        <v>133.13</v>
      </c>
      <c r="AH21">
        <v>134.93</v>
      </c>
      <c r="AI21">
        <v>140.06</v>
      </c>
      <c r="AJ21">
        <v>146.5</v>
      </c>
      <c r="AK21">
        <v>147.66999999999999</v>
      </c>
      <c r="AL21">
        <v>145.44999999999999</v>
      </c>
      <c r="AM21">
        <v>146.46</v>
      </c>
      <c r="AN21">
        <v>149.15</v>
      </c>
      <c r="AO21">
        <v>150.24</v>
      </c>
      <c r="AP21">
        <v>151.52000000000001</v>
      </c>
      <c r="AQ21">
        <v>155.16999999999999</v>
      </c>
      <c r="AR21">
        <v>157.46</v>
      </c>
      <c r="AS21">
        <v>159.41</v>
      </c>
      <c r="AT21">
        <v>161.79</v>
      </c>
      <c r="AU21">
        <v>162.37</v>
      </c>
      <c r="AV21">
        <v>163.88</v>
      </c>
      <c r="AW21">
        <v>166.02</v>
      </c>
      <c r="AX21">
        <v>167.99</v>
      </c>
      <c r="AY21">
        <v>169.96</v>
      </c>
    </row>
    <row r="22" spans="1:51">
      <c r="A22" t="s">
        <v>110</v>
      </c>
      <c r="B22">
        <v>61.2</v>
      </c>
      <c r="C22">
        <v>63.08</v>
      </c>
      <c r="D22">
        <v>65.55</v>
      </c>
      <c r="E22">
        <v>68.23</v>
      </c>
      <c r="F22">
        <v>71</v>
      </c>
      <c r="G22">
        <v>73.77</v>
      </c>
      <c r="H22">
        <v>76.63</v>
      </c>
      <c r="I22">
        <v>79.73</v>
      </c>
      <c r="J22">
        <v>82.83</v>
      </c>
      <c r="K22">
        <v>86.06</v>
      </c>
      <c r="L22">
        <v>89.41</v>
      </c>
      <c r="M22">
        <v>92.93</v>
      </c>
      <c r="N22">
        <v>96.59</v>
      </c>
      <c r="O22">
        <v>100.39</v>
      </c>
      <c r="P22">
        <v>104.34</v>
      </c>
      <c r="Q22">
        <v>108.42</v>
      </c>
      <c r="R22">
        <v>112.66</v>
      </c>
      <c r="S22">
        <v>117.07</v>
      </c>
      <c r="T22">
        <v>121.65</v>
      </c>
      <c r="U22">
        <v>126.41</v>
      </c>
      <c r="V22">
        <v>106.2</v>
      </c>
      <c r="W22">
        <v>109.02</v>
      </c>
      <c r="X22">
        <v>114.88</v>
      </c>
      <c r="Y22">
        <v>119.13</v>
      </c>
      <c r="Z22">
        <v>122.62</v>
      </c>
      <c r="AA22">
        <v>126.61</v>
      </c>
      <c r="AB22">
        <v>126.9</v>
      </c>
      <c r="AC22">
        <v>133.27000000000001</v>
      </c>
      <c r="AD22">
        <v>139.88999999999999</v>
      </c>
      <c r="AE22">
        <v>144.33000000000001</v>
      </c>
      <c r="AF22">
        <v>151.29</v>
      </c>
      <c r="AG22">
        <v>155.96</v>
      </c>
      <c r="AH22">
        <v>157.22</v>
      </c>
      <c r="AI22">
        <v>165.51</v>
      </c>
      <c r="AJ22">
        <v>172.89</v>
      </c>
      <c r="AK22">
        <v>177.04</v>
      </c>
      <c r="AL22">
        <v>175.84</v>
      </c>
      <c r="AM22">
        <v>178.51</v>
      </c>
      <c r="AN22">
        <v>183.57</v>
      </c>
      <c r="AO22">
        <v>186.43</v>
      </c>
      <c r="AP22">
        <v>190.04</v>
      </c>
      <c r="AQ22">
        <v>195.85</v>
      </c>
      <c r="AR22">
        <v>200.09</v>
      </c>
      <c r="AS22">
        <v>204.46</v>
      </c>
      <c r="AT22">
        <v>209.03</v>
      </c>
      <c r="AU22">
        <v>211.85</v>
      </c>
      <c r="AV22">
        <v>215.84</v>
      </c>
      <c r="AW22">
        <v>220.42</v>
      </c>
      <c r="AX22">
        <v>224.91</v>
      </c>
      <c r="AY22">
        <v>232.36</v>
      </c>
    </row>
    <row r="23" spans="1:51">
      <c r="C23" t="s">
        <v>1</v>
      </c>
      <c r="D23" t="s">
        <v>0</v>
      </c>
      <c r="F23" t="s">
        <v>2</v>
      </c>
    </row>
    <row r="24" spans="1:51">
      <c r="A24" t="s">
        <v>99</v>
      </c>
      <c r="B24" t="s">
        <v>100</v>
      </c>
      <c r="C24" t="s">
        <v>101</v>
      </c>
      <c r="D24" t="s">
        <v>101</v>
      </c>
      <c r="F24" t="s">
        <v>101</v>
      </c>
    </row>
    <row r="25" spans="1:51">
      <c r="B25">
        <v>2013</v>
      </c>
      <c r="C25">
        <v>2014</v>
      </c>
      <c r="D25">
        <v>2015</v>
      </c>
      <c r="E25">
        <v>2016</v>
      </c>
      <c r="F25">
        <v>2017</v>
      </c>
      <c r="G25">
        <v>2018</v>
      </c>
      <c r="H25">
        <v>2019</v>
      </c>
      <c r="I25">
        <v>2020</v>
      </c>
      <c r="J25">
        <v>2021</v>
      </c>
      <c r="K25">
        <v>2022</v>
      </c>
      <c r="L25">
        <v>2023</v>
      </c>
      <c r="M25">
        <v>2024</v>
      </c>
      <c r="N25">
        <v>2025</v>
      </c>
      <c r="O25">
        <v>2026</v>
      </c>
      <c r="P25">
        <v>2027</v>
      </c>
      <c r="Q25">
        <v>2028</v>
      </c>
      <c r="R25">
        <v>2029</v>
      </c>
      <c r="S25">
        <v>2030</v>
      </c>
      <c r="T25">
        <v>2031</v>
      </c>
      <c r="U25">
        <v>2032</v>
      </c>
      <c r="V25">
        <v>2033</v>
      </c>
      <c r="W25">
        <v>2034</v>
      </c>
      <c r="X25">
        <v>2035</v>
      </c>
      <c r="Y25">
        <v>2036</v>
      </c>
      <c r="Z25">
        <v>2037</v>
      </c>
      <c r="AA25">
        <v>2038</v>
      </c>
      <c r="AB25">
        <v>2039</v>
      </c>
      <c r="AC25">
        <v>2040</v>
      </c>
      <c r="AD25">
        <v>2041</v>
      </c>
      <c r="AE25">
        <v>2042</v>
      </c>
      <c r="AF25">
        <v>2043</v>
      </c>
      <c r="AG25">
        <v>2044</v>
      </c>
      <c r="AH25">
        <v>2045</v>
      </c>
      <c r="AI25">
        <v>2046</v>
      </c>
      <c r="AJ25">
        <v>2047</v>
      </c>
      <c r="AK25">
        <v>2048</v>
      </c>
      <c r="AL25">
        <v>2049</v>
      </c>
      <c r="AM25">
        <v>2050</v>
      </c>
      <c r="AN25">
        <v>2051</v>
      </c>
      <c r="AO25">
        <v>2052</v>
      </c>
      <c r="AP25">
        <v>2053</v>
      </c>
      <c r="AQ25">
        <v>2054</v>
      </c>
      <c r="AR25">
        <v>2055</v>
      </c>
      <c r="AS25">
        <v>2056</v>
      </c>
      <c r="AT25">
        <v>2057</v>
      </c>
      <c r="AU25">
        <v>2058</v>
      </c>
      <c r="AV25">
        <v>2059</v>
      </c>
      <c r="AW25">
        <v>2060</v>
      </c>
      <c r="AX25">
        <v>2061</v>
      </c>
      <c r="AY25">
        <v>2062</v>
      </c>
    </row>
    <row r="26" spans="1:51">
      <c r="A26" t="s">
        <v>104</v>
      </c>
      <c r="B26">
        <v>61.2</v>
      </c>
      <c r="C26">
        <v>63.08</v>
      </c>
      <c r="D26">
        <v>65.75</v>
      </c>
      <c r="E26">
        <v>68.64</v>
      </c>
      <c r="F26">
        <v>71.64</v>
      </c>
      <c r="G26">
        <v>74.67</v>
      </c>
      <c r="H26">
        <v>77.8</v>
      </c>
      <c r="I26">
        <v>81.19</v>
      </c>
      <c r="J26">
        <v>84.6</v>
      </c>
      <c r="K26">
        <v>88.17</v>
      </c>
      <c r="L26">
        <v>91.89</v>
      </c>
      <c r="M26">
        <v>95.79</v>
      </c>
      <c r="N26">
        <v>99.87</v>
      </c>
      <c r="O26">
        <v>104.11</v>
      </c>
      <c r="P26">
        <v>108.53</v>
      </c>
      <c r="Q26">
        <v>113.13</v>
      </c>
      <c r="R26">
        <v>117.91</v>
      </c>
      <c r="S26">
        <v>122.9</v>
      </c>
      <c r="T26">
        <v>128.09</v>
      </c>
      <c r="U26">
        <v>133.51</v>
      </c>
      <c r="V26">
        <v>117.44</v>
      </c>
      <c r="W26">
        <v>122.07</v>
      </c>
      <c r="X26">
        <v>132.68</v>
      </c>
      <c r="Y26">
        <v>136.87</v>
      </c>
      <c r="Z26">
        <v>138.47999999999999</v>
      </c>
      <c r="AA26">
        <v>148.97999999999999</v>
      </c>
      <c r="AB26">
        <v>154.47999999999999</v>
      </c>
      <c r="AC26">
        <v>157.22999999999999</v>
      </c>
      <c r="AD26">
        <v>168.9</v>
      </c>
      <c r="AE26">
        <v>176.12</v>
      </c>
      <c r="AF26">
        <v>183.53</v>
      </c>
      <c r="AG26">
        <v>185.79</v>
      </c>
      <c r="AH26">
        <v>196.87</v>
      </c>
      <c r="AI26">
        <v>205.13</v>
      </c>
      <c r="AJ26">
        <v>212.8</v>
      </c>
      <c r="AK26">
        <v>217.84</v>
      </c>
      <c r="AL26">
        <v>217.63</v>
      </c>
      <c r="AM26">
        <v>221.55</v>
      </c>
      <c r="AN26">
        <v>227.95</v>
      </c>
      <c r="AO26">
        <v>232.55</v>
      </c>
      <c r="AP26">
        <v>239.44</v>
      </c>
      <c r="AQ26">
        <v>246.74</v>
      </c>
      <c r="AR26">
        <v>251.62</v>
      </c>
      <c r="AS26">
        <v>258.45999999999998</v>
      </c>
      <c r="AT26">
        <v>264.12</v>
      </c>
      <c r="AU26">
        <v>268.51</v>
      </c>
      <c r="AV26">
        <v>276.08999999999997</v>
      </c>
      <c r="AW26">
        <v>283.07</v>
      </c>
      <c r="AX26">
        <v>289.92</v>
      </c>
      <c r="AY26">
        <v>302.97000000000003</v>
      </c>
    </row>
    <row r="27" spans="1:51">
      <c r="A27" t="s">
        <v>105</v>
      </c>
      <c r="B27">
        <v>61.2</v>
      </c>
      <c r="C27">
        <v>63.08</v>
      </c>
      <c r="D27">
        <v>65.75</v>
      </c>
      <c r="E27">
        <v>68.650000000000006</v>
      </c>
      <c r="F27">
        <v>71.650000000000006</v>
      </c>
      <c r="G27">
        <v>74.67</v>
      </c>
      <c r="H27">
        <v>77.81</v>
      </c>
      <c r="I27">
        <v>81.209999999999994</v>
      </c>
      <c r="J27">
        <v>84.62</v>
      </c>
      <c r="K27">
        <v>88.19</v>
      </c>
      <c r="L27">
        <v>91.91</v>
      </c>
      <c r="M27">
        <v>95.82</v>
      </c>
      <c r="N27">
        <v>99.91</v>
      </c>
      <c r="O27">
        <v>104.15</v>
      </c>
      <c r="P27">
        <v>108.58</v>
      </c>
      <c r="Q27">
        <v>113.17</v>
      </c>
      <c r="R27">
        <v>117.96</v>
      </c>
      <c r="S27">
        <v>122.96</v>
      </c>
      <c r="T27">
        <v>128.15</v>
      </c>
      <c r="U27">
        <v>133.58000000000001</v>
      </c>
      <c r="V27">
        <v>116.28</v>
      </c>
      <c r="W27">
        <v>116.89</v>
      </c>
      <c r="X27">
        <v>128.5</v>
      </c>
      <c r="Y27">
        <v>132.52000000000001</v>
      </c>
      <c r="Z27">
        <v>135.31</v>
      </c>
      <c r="AA27">
        <v>134.56</v>
      </c>
      <c r="AB27">
        <v>143.46</v>
      </c>
      <c r="AC27">
        <v>148.05000000000001</v>
      </c>
      <c r="AD27">
        <v>150.54</v>
      </c>
      <c r="AE27">
        <v>160.24</v>
      </c>
      <c r="AF27">
        <v>168.19</v>
      </c>
      <c r="AG27">
        <v>171.94</v>
      </c>
      <c r="AH27">
        <v>172.64</v>
      </c>
      <c r="AI27">
        <v>183.66</v>
      </c>
      <c r="AJ27">
        <v>190.58</v>
      </c>
      <c r="AK27">
        <v>193.86</v>
      </c>
      <c r="AL27">
        <v>191.99</v>
      </c>
      <c r="AM27">
        <v>194.08</v>
      </c>
      <c r="AN27">
        <v>199.18</v>
      </c>
      <c r="AO27">
        <v>202.13</v>
      </c>
      <c r="AP27">
        <v>202.92</v>
      </c>
      <c r="AQ27">
        <v>204.79</v>
      </c>
      <c r="AR27">
        <v>207.1</v>
      </c>
      <c r="AS27">
        <v>209.64</v>
      </c>
      <c r="AT27">
        <v>212.5</v>
      </c>
      <c r="AU27">
        <v>215.87</v>
      </c>
      <c r="AV27">
        <v>219.87</v>
      </c>
      <c r="AW27">
        <v>227.09</v>
      </c>
      <c r="AX27">
        <v>230.52</v>
      </c>
      <c r="AY27">
        <v>235.01</v>
      </c>
    </row>
    <row r="28" spans="1:51">
      <c r="A28" t="s">
        <v>22</v>
      </c>
      <c r="B28">
        <v>61.2</v>
      </c>
      <c r="C28">
        <v>63.08</v>
      </c>
      <c r="D28">
        <v>66.03</v>
      </c>
      <c r="E28">
        <v>69.23</v>
      </c>
      <c r="F28">
        <v>72.56</v>
      </c>
      <c r="G28">
        <v>75.94</v>
      </c>
      <c r="H28">
        <v>79.47</v>
      </c>
      <c r="I28">
        <v>83.28</v>
      </c>
      <c r="J28">
        <v>87.15</v>
      </c>
      <c r="K28">
        <v>91.21</v>
      </c>
      <c r="L28">
        <v>95.46</v>
      </c>
      <c r="M28">
        <v>99.94</v>
      </c>
      <c r="N28">
        <v>104.63</v>
      </c>
      <c r="O28">
        <v>109.53</v>
      </c>
      <c r="P28">
        <v>114.67</v>
      </c>
      <c r="Q28">
        <v>120.03</v>
      </c>
      <c r="R28">
        <v>125.64</v>
      </c>
      <c r="S28">
        <v>131.51</v>
      </c>
      <c r="T28">
        <v>137.63999999999999</v>
      </c>
      <c r="U28">
        <v>144.08000000000001</v>
      </c>
      <c r="V28">
        <v>119.13</v>
      </c>
      <c r="W28">
        <v>120.82</v>
      </c>
      <c r="X28">
        <v>124.34</v>
      </c>
      <c r="Y28">
        <v>125.64</v>
      </c>
      <c r="Z28">
        <v>126.08</v>
      </c>
      <c r="AA28">
        <v>128.54</v>
      </c>
      <c r="AB28">
        <v>133.13999999999999</v>
      </c>
      <c r="AC28">
        <v>135.96</v>
      </c>
      <c r="AD28">
        <v>139.68</v>
      </c>
      <c r="AE28">
        <v>146.57</v>
      </c>
      <c r="AF28">
        <v>152.69</v>
      </c>
      <c r="AG28">
        <v>158.16</v>
      </c>
      <c r="AH28">
        <v>161.71</v>
      </c>
      <c r="AI28">
        <v>170.41</v>
      </c>
      <c r="AJ28">
        <v>177.03</v>
      </c>
      <c r="AK28">
        <v>179.53</v>
      </c>
      <c r="AL28">
        <v>178.25</v>
      </c>
      <c r="AM28">
        <v>180.26</v>
      </c>
      <c r="AN28">
        <v>185.12</v>
      </c>
      <c r="AO28">
        <v>187.98</v>
      </c>
      <c r="AP28">
        <v>193.3</v>
      </c>
      <c r="AQ28">
        <v>199.05</v>
      </c>
      <c r="AR28">
        <v>202.26</v>
      </c>
      <c r="AS28">
        <v>204.4</v>
      </c>
      <c r="AT28">
        <v>207.54</v>
      </c>
      <c r="AU28">
        <v>209.89</v>
      </c>
      <c r="AV28">
        <v>212.87</v>
      </c>
      <c r="AW28">
        <v>216.37</v>
      </c>
      <c r="AX28">
        <v>220.04</v>
      </c>
      <c r="AY28">
        <v>223.6</v>
      </c>
    </row>
    <row r="29" spans="1:51">
      <c r="A29" t="s">
        <v>106</v>
      </c>
      <c r="B29">
        <v>61.2</v>
      </c>
      <c r="C29">
        <v>63.08</v>
      </c>
      <c r="D29">
        <v>65.760000000000005</v>
      </c>
      <c r="E29">
        <v>68.67</v>
      </c>
      <c r="F29">
        <v>71.69</v>
      </c>
      <c r="G29">
        <v>74.72</v>
      </c>
      <c r="H29">
        <v>77.88</v>
      </c>
      <c r="I29">
        <v>81.290000000000006</v>
      </c>
      <c r="J29">
        <v>84.72</v>
      </c>
      <c r="K29">
        <v>88.31</v>
      </c>
      <c r="L29">
        <v>92.05</v>
      </c>
      <c r="M29">
        <v>95.98</v>
      </c>
      <c r="N29">
        <v>100.08</v>
      </c>
      <c r="O29">
        <v>104.35</v>
      </c>
      <c r="P29">
        <v>108.81</v>
      </c>
      <c r="Q29">
        <v>113.43</v>
      </c>
      <c r="R29">
        <v>118.25</v>
      </c>
      <c r="S29">
        <v>123.27</v>
      </c>
      <c r="T29">
        <v>128.51</v>
      </c>
      <c r="U29">
        <v>133.97</v>
      </c>
      <c r="V29">
        <v>111.58</v>
      </c>
      <c r="W29">
        <v>114.51</v>
      </c>
      <c r="X29">
        <v>120.38</v>
      </c>
      <c r="Y29">
        <v>124</v>
      </c>
      <c r="Z29">
        <v>127.63</v>
      </c>
      <c r="AA29">
        <v>127.42</v>
      </c>
      <c r="AB29">
        <v>136.66999999999999</v>
      </c>
      <c r="AC29">
        <v>141.44</v>
      </c>
      <c r="AD29">
        <v>144.54</v>
      </c>
      <c r="AE29">
        <v>154.28</v>
      </c>
      <c r="AF29">
        <v>162.16999999999999</v>
      </c>
      <c r="AG29">
        <v>165.87</v>
      </c>
      <c r="AH29">
        <v>167.39</v>
      </c>
      <c r="AI29">
        <v>180.79</v>
      </c>
      <c r="AJ29">
        <v>183.11</v>
      </c>
      <c r="AK29">
        <v>188.64</v>
      </c>
      <c r="AL29">
        <v>187.04</v>
      </c>
      <c r="AM29">
        <v>188.83</v>
      </c>
      <c r="AN29">
        <v>193.22</v>
      </c>
      <c r="AO29">
        <v>195.99</v>
      </c>
      <c r="AP29">
        <v>197.97</v>
      </c>
      <c r="AQ29">
        <v>202.78</v>
      </c>
      <c r="AR29">
        <v>209.53</v>
      </c>
      <c r="AS29">
        <v>213.44</v>
      </c>
      <c r="AT29">
        <v>217.17</v>
      </c>
      <c r="AU29">
        <v>219.15</v>
      </c>
      <c r="AV29">
        <v>223.27</v>
      </c>
      <c r="AW29">
        <v>230.15</v>
      </c>
      <c r="AX29">
        <v>235.34</v>
      </c>
      <c r="AY29">
        <v>240.08</v>
      </c>
    </row>
    <row r="30" spans="1:51">
      <c r="A30" t="s">
        <v>107</v>
      </c>
      <c r="B30">
        <v>61.2</v>
      </c>
      <c r="C30">
        <v>63.08</v>
      </c>
      <c r="D30">
        <v>66.180000000000007</v>
      </c>
      <c r="E30">
        <v>69.55</v>
      </c>
      <c r="F30">
        <v>73.069999999999993</v>
      </c>
      <c r="G30">
        <v>76.650000000000006</v>
      </c>
      <c r="H30">
        <v>80.400000000000006</v>
      </c>
      <c r="I30">
        <v>84.45</v>
      </c>
      <c r="J30">
        <v>88.58</v>
      </c>
      <c r="K30">
        <v>92.93</v>
      </c>
      <c r="L30">
        <v>97.48</v>
      </c>
      <c r="M30">
        <v>102.29</v>
      </c>
      <c r="N30">
        <v>107.35</v>
      </c>
      <c r="O30">
        <v>112.65</v>
      </c>
      <c r="P30">
        <v>118.21</v>
      </c>
      <c r="Q30">
        <v>124.02</v>
      </c>
      <c r="R30">
        <v>130.11000000000001</v>
      </c>
      <c r="S30">
        <v>136.51</v>
      </c>
      <c r="T30">
        <v>143.21</v>
      </c>
      <c r="U30">
        <v>150.26</v>
      </c>
      <c r="V30">
        <v>116.07</v>
      </c>
      <c r="W30">
        <v>117</v>
      </c>
      <c r="X30">
        <v>119.41</v>
      </c>
      <c r="Y30">
        <v>118.63</v>
      </c>
      <c r="Z30">
        <v>119.38</v>
      </c>
      <c r="AA30">
        <v>121.34</v>
      </c>
      <c r="AB30">
        <v>122.53</v>
      </c>
      <c r="AC30">
        <v>123.3</v>
      </c>
      <c r="AD30">
        <v>129.51</v>
      </c>
      <c r="AE30">
        <v>131.24</v>
      </c>
      <c r="AF30">
        <v>134.63999999999999</v>
      </c>
      <c r="AG30">
        <v>136.11000000000001</v>
      </c>
      <c r="AH30">
        <v>141.05000000000001</v>
      </c>
      <c r="AI30">
        <v>145.26</v>
      </c>
      <c r="AJ30">
        <v>153.30000000000001</v>
      </c>
      <c r="AK30">
        <v>155.13</v>
      </c>
      <c r="AL30">
        <v>153.04</v>
      </c>
      <c r="AM30">
        <v>153.59</v>
      </c>
      <c r="AN30">
        <v>157.05000000000001</v>
      </c>
      <c r="AO30">
        <v>158.16999999999999</v>
      </c>
      <c r="AP30">
        <v>158.99</v>
      </c>
      <c r="AQ30">
        <v>162.16</v>
      </c>
      <c r="AR30">
        <v>164.78</v>
      </c>
      <c r="AS30">
        <v>166.14</v>
      </c>
      <c r="AT30">
        <v>168.63</v>
      </c>
      <c r="AU30">
        <v>168.99</v>
      </c>
      <c r="AV30">
        <v>170.87</v>
      </c>
      <c r="AW30">
        <v>173.17</v>
      </c>
      <c r="AX30">
        <v>175.47</v>
      </c>
      <c r="AY30">
        <v>177.56</v>
      </c>
    </row>
    <row r="31" spans="1:51">
      <c r="A31" t="s">
        <v>108</v>
      </c>
      <c r="B31">
        <v>61.2</v>
      </c>
      <c r="C31">
        <v>63.08</v>
      </c>
      <c r="D31">
        <v>66.22</v>
      </c>
      <c r="E31">
        <v>69.63</v>
      </c>
      <c r="F31">
        <v>73.2</v>
      </c>
      <c r="G31">
        <v>76.84</v>
      </c>
      <c r="H31">
        <v>80.64</v>
      </c>
      <c r="I31">
        <v>84.76</v>
      </c>
      <c r="J31">
        <v>88.96</v>
      </c>
      <c r="K31">
        <v>93.38</v>
      </c>
      <c r="L31">
        <v>98.02</v>
      </c>
      <c r="M31">
        <v>102.92</v>
      </c>
      <c r="N31">
        <v>108.07</v>
      </c>
      <c r="O31">
        <v>113.47</v>
      </c>
      <c r="P31">
        <v>119.15</v>
      </c>
      <c r="Q31">
        <v>125.08</v>
      </c>
      <c r="R31">
        <v>131.31</v>
      </c>
      <c r="S31">
        <v>137.85</v>
      </c>
      <c r="T31">
        <v>144.69999999999999</v>
      </c>
      <c r="U31">
        <v>151.91</v>
      </c>
      <c r="V31">
        <v>114.48</v>
      </c>
      <c r="W31">
        <v>115.43</v>
      </c>
      <c r="X31">
        <v>117.67</v>
      </c>
      <c r="Y31">
        <v>116.39</v>
      </c>
      <c r="Z31">
        <v>117.2</v>
      </c>
      <c r="AA31">
        <v>119.17</v>
      </c>
      <c r="AB31">
        <v>120.22</v>
      </c>
      <c r="AC31">
        <v>122.04</v>
      </c>
      <c r="AD31">
        <v>122.18</v>
      </c>
      <c r="AE31">
        <v>127.03</v>
      </c>
      <c r="AF31">
        <v>131.31</v>
      </c>
      <c r="AG31">
        <v>132.63</v>
      </c>
      <c r="AH31">
        <v>135.79</v>
      </c>
      <c r="AI31">
        <v>141.30000000000001</v>
      </c>
      <c r="AJ31">
        <v>149.58000000000001</v>
      </c>
      <c r="AK31">
        <v>150.85</v>
      </c>
      <c r="AL31">
        <v>148.71</v>
      </c>
      <c r="AM31">
        <v>149.15</v>
      </c>
      <c r="AN31">
        <v>152.38999999999999</v>
      </c>
      <c r="AO31">
        <v>153.29</v>
      </c>
      <c r="AP31">
        <v>154.19999999999999</v>
      </c>
      <c r="AQ31">
        <v>157.06</v>
      </c>
      <c r="AR31">
        <v>159.16</v>
      </c>
      <c r="AS31">
        <v>161.51</v>
      </c>
      <c r="AT31">
        <v>163.29</v>
      </c>
      <c r="AU31">
        <v>163.36000000000001</v>
      </c>
      <c r="AV31">
        <v>164.78</v>
      </c>
      <c r="AW31">
        <v>166.9</v>
      </c>
      <c r="AX31">
        <v>168.4</v>
      </c>
      <c r="AY31">
        <v>170.26</v>
      </c>
    </row>
    <row r="32" spans="1:51">
      <c r="A32" t="s">
        <v>109</v>
      </c>
      <c r="B32">
        <v>61.2</v>
      </c>
      <c r="C32">
        <v>63.08</v>
      </c>
      <c r="D32">
        <v>66.040000000000006</v>
      </c>
      <c r="E32">
        <v>69.25</v>
      </c>
      <c r="F32">
        <v>72.599999999999994</v>
      </c>
      <c r="G32">
        <v>76</v>
      </c>
      <c r="H32">
        <v>79.540000000000006</v>
      </c>
      <c r="I32">
        <v>83.37</v>
      </c>
      <c r="J32">
        <v>87.26</v>
      </c>
      <c r="K32">
        <v>91.34</v>
      </c>
      <c r="L32">
        <v>95.61</v>
      </c>
      <c r="M32">
        <v>100.12</v>
      </c>
      <c r="N32">
        <v>104.84</v>
      </c>
      <c r="O32">
        <v>109.77</v>
      </c>
      <c r="P32">
        <v>114.94</v>
      </c>
      <c r="Q32">
        <v>120.34</v>
      </c>
      <c r="R32">
        <v>125.98</v>
      </c>
      <c r="S32">
        <v>131.88999999999999</v>
      </c>
      <c r="T32">
        <v>138.07</v>
      </c>
      <c r="U32">
        <v>144.54</v>
      </c>
      <c r="V32">
        <v>112.78</v>
      </c>
      <c r="W32">
        <v>127.02</v>
      </c>
      <c r="X32">
        <v>130.72999999999999</v>
      </c>
      <c r="Y32">
        <v>130.84</v>
      </c>
      <c r="Z32">
        <v>130.88999999999999</v>
      </c>
      <c r="AA32">
        <v>131.93</v>
      </c>
      <c r="AB32">
        <v>132.33000000000001</v>
      </c>
      <c r="AC32">
        <v>133.53</v>
      </c>
      <c r="AD32">
        <v>134.44999999999999</v>
      </c>
      <c r="AE32">
        <v>139.33000000000001</v>
      </c>
      <c r="AF32">
        <v>143.1</v>
      </c>
      <c r="AG32">
        <v>143.88</v>
      </c>
      <c r="AH32">
        <v>146.43</v>
      </c>
      <c r="AI32">
        <v>151.56</v>
      </c>
      <c r="AJ32">
        <v>159.25</v>
      </c>
      <c r="AK32">
        <v>159.57</v>
      </c>
      <c r="AL32">
        <v>157.22999999999999</v>
      </c>
      <c r="AM32">
        <v>157.66</v>
      </c>
      <c r="AN32">
        <v>159.99</v>
      </c>
      <c r="AO32">
        <v>160.97</v>
      </c>
      <c r="AP32">
        <v>161.36000000000001</v>
      </c>
      <c r="AQ32">
        <v>163.89</v>
      </c>
      <c r="AR32">
        <v>166.1</v>
      </c>
      <c r="AS32">
        <v>168.23</v>
      </c>
      <c r="AT32">
        <v>169.9</v>
      </c>
      <c r="AU32">
        <v>169.96</v>
      </c>
      <c r="AV32">
        <v>171.05</v>
      </c>
      <c r="AW32">
        <v>172.88</v>
      </c>
      <c r="AX32">
        <v>174.39</v>
      </c>
      <c r="AY32">
        <v>176.1</v>
      </c>
    </row>
    <row r="33" spans="1:51">
      <c r="A33" t="s">
        <v>110</v>
      </c>
      <c r="B33">
        <v>61.2</v>
      </c>
      <c r="C33">
        <v>63.08</v>
      </c>
      <c r="D33">
        <v>65.81</v>
      </c>
      <c r="E33">
        <v>68.77</v>
      </c>
      <c r="F33">
        <v>71.84</v>
      </c>
      <c r="G33">
        <v>74.94</v>
      </c>
      <c r="H33">
        <v>78.16</v>
      </c>
      <c r="I33">
        <v>81.63</v>
      </c>
      <c r="J33">
        <v>85.14</v>
      </c>
      <c r="K33">
        <v>88.81</v>
      </c>
      <c r="L33">
        <v>92.64</v>
      </c>
      <c r="M33">
        <v>96.66</v>
      </c>
      <c r="N33">
        <v>100.87</v>
      </c>
      <c r="O33">
        <v>105.25</v>
      </c>
      <c r="P33">
        <v>109.82</v>
      </c>
      <c r="Q33">
        <v>114.57</v>
      </c>
      <c r="R33">
        <v>119.52</v>
      </c>
      <c r="S33">
        <v>124.69</v>
      </c>
      <c r="T33">
        <v>130.07</v>
      </c>
      <c r="U33">
        <v>135.69999999999999</v>
      </c>
      <c r="V33">
        <v>112.69</v>
      </c>
      <c r="W33">
        <v>115.7</v>
      </c>
      <c r="X33">
        <v>122.24</v>
      </c>
      <c r="Y33">
        <v>126.41</v>
      </c>
      <c r="Z33">
        <v>129.62</v>
      </c>
      <c r="AA33">
        <v>133.51</v>
      </c>
      <c r="AB33">
        <v>133.87</v>
      </c>
      <c r="AC33">
        <v>142.86000000000001</v>
      </c>
      <c r="AD33">
        <v>149.53</v>
      </c>
      <c r="AE33">
        <v>153.41</v>
      </c>
      <c r="AF33">
        <v>160.03</v>
      </c>
      <c r="AG33">
        <v>165.69</v>
      </c>
      <c r="AH33">
        <v>167.16</v>
      </c>
      <c r="AI33">
        <v>178.53</v>
      </c>
      <c r="AJ33">
        <v>185.97</v>
      </c>
      <c r="AK33">
        <v>189.42</v>
      </c>
      <c r="AL33">
        <v>187.74</v>
      </c>
      <c r="AM33">
        <v>189.77</v>
      </c>
      <c r="AN33">
        <v>194.55</v>
      </c>
      <c r="AO33">
        <v>196.89</v>
      </c>
      <c r="AP33">
        <v>199.53</v>
      </c>
      <c r="AQ33">
        <v>204.01</v>
      </c>
      <c r="AR33">
        <v>208.06</v>
      </c>
      <c r="AS33">
        <v>212.32</v>
      </c>
      <c r="AT33">
        <v>216.46</v>
      </c>
      <c r="AU33">
        <v>218.21</v>
      </c>
      <c r="AV33">
        <v>222.24</v>
      </c>
      <c r="AW33">
        <v>226.35</v>
      </c>
      <c r="AX33">
        <v>230.61</v>
      </c>
      <c r="AY33">
        <v>241.04</v>
      </c>
    </row>
    <row r="34" spans="1:51">
      <c r="C34" t="s">
        <v>1</v>
      </c>
      <c r="D34" t="s">
        <v>0</v>
      </c>
      <c r="F34" t="s">
        <v>2</v>
      </c>
    </row>
    <row r="35" spans="1:51">
      <c r="A35" t="s">
        <v>99</v>
      </c>
      <c r="B35" t="s">
        <v>100</v>
      </c>
      <c r="C35" t="s">
        <v>103</v>
      </c>
      <c r="D35" t="s">
        <v>101</v>
      </c>
      <c r="F35" t="s">
        <v>103</v>
      </c>
    </row>
    <row r="36" spans="1:51">
      <c r="B36">
        <v>2013</v>
      </c>
      <c r="C36">
        <v>2014</v>
      </c>
      <c r="D36">
        <v>2015</v>
      </c>
      <c r="E36">
        <v>2016</v>
      </c>
      <c r="F36">
        <v>2017</v>
      </c>
      <c r="G36">
        <v>2018</v>
      </c>
      <c r="H36">
        <v>2019</v>
      </c>
      <c r="I36">
        <v>2020</v>
      </c>
      <c r="J36">
        <v>2021</v>
      </c>
      <c r="K36">
        <v>2022</v>
      </c>
      <c r="L36">
        <v>2023</v>
      </c>
      <c r="M36">
        <v>2024</v>
      </c>
      <c r="N36">
        <v>2025</v>
      </c>
      <c r="O36">
        <v>2026</v>
      </c>
      <c r="P36">
        <v>2027</v>
      </c>
      <c r="Q36">
        <v>2028</v>
      </c>
      <c r="R36">
        <v>2029</v>
      </c>
      <c r="S36">
        <v>2030</v>
      </c>
      <c r="T36">
        <v>2031</v>
      </c>
      <c r="U36">
        <v>2032</v>
      </c>
      <c r="V36">
        <v>2033</v>
      </c>
      <c r="W36">
        <v>2034</v>
      </c>
      <c r="X36">
        <v>2035</v>
      </c>
      <c r="Y36">
        <v>2036</v>
      </c>
      <c r="Z36">
        <v>2037</v>
      </c>
      <c r="AA36">
        <v>2038</v>
      </c>
      <c r="AB36">
        <v>2039</v>
      </c>
      <c r="AC36">
        <v>2040</v>
      </c>
      <c r="AD36">
        <v>2041</v>
      </c>
      <c r="AE36">
        <v>2042</v>
      </c>
      <c r="AF36">
        <v>2043</v>
      </c>
      <c r="AG36">
        <v>2044</v>
      </c>
      <c r="AH36">
        <v>2045</v>
      </c>
      <c r="AI36">
        <v>2046</v>
      </c>
      <c r="AJ36">
        <v>2047</v>
      </c>
      <c r="AK36">
        <v>2048</v>
      </c>
      <c r="AL36">
        <v>2049</v>
      </c>
      <c r="AM36">
        <v>2050</v>
      </c>
      <c r="AN36">
        <v>2051</v>
      </c>
      <c r="AO36">
        <v>2052</v>
      </c>
      <c r="AP36">
        <v>2053</v>
      </c>
      <c r="AQ36">
        <v>2054</v>
      </c>
      <c r="AR36">
        <v>2055</v>
      </c>
      <c r="AS36">
        <v>2056</v>
      </c>
      <c r="AT36">
        <v>2057</v>
      </c>
      <c r="AU36">
        <v>2058</v>
      </c>
      <c r="AV36">
        <v>2059</v>
      </c>
      <c r="AW36">
        <v>2060</v>
      </c>
      <c r="AX36">
        <v>2061</v>
      </c>
      <c r="AY36">
        <v>2062</v>
      </c>
    </row>
    <row r="37" spans="1:51">
      <c r="A37" t="s">
        <v>104</v>
      </c>
      <c r="B37">
        <v>61.2</v>
      </c>
      <c r="C37">
        <v>63.08</v>
      </c>
      <c r="D37">
        <v>65.89</v>
      </c>
      <c r="E37">
        <v>68.930000000000007</v>
      </c>
      <c r="F37">
        <v>72.099999999999994</v>
      </c>
      <c r="G37">
        <v>75.290000000000006</v>
      </c>
      <c r="H37">
        <v>78.62</v>
      </c>
      <c r="I37">
        <v>82.22</v>
      </c>
      <c r="J37">
        <v>85.85</v>
      </c>
      <c r="K37">
        <v>89.66</v>
      </c>
      <c r="L37">
        <v>93.64</v>
      </c>
      <c r="M37">
        <v>97.82</v>
      </c>
      <c r="N37">
        <v>102.2</v>
      </c>
      <c r="O37">
        <v>106.76</v>
      </c>
      <c r="P37">
        <v>111.53</v>
      </c>
      <c r="Q37">
        <v>116.49</v>
      </c>
      <c r="R37">
        <v>121.67</v>
      </c>
      <c r="S37">
        <v>127.09</v>
      </c>
      <c r="T37">
        <v>132.72999999999999</v>
      </c>
      <c r="U37">
        <v>138.63999999999999</v>
      </c>
      <c r="V37">
        <v>113.56</v>
      </c>
      <c r="W37">
        <v>117.08</v>
      </c>
      <c r="X37">
        <v>126.17</v>
      </c>
      <c r="Y37">
        <v>129.56</v>
      </c>
      <c r="Z37">
        <v>131.1</v>
      </c>
      <c r="AA37">
        <v>139.13999999999999</v>
      </c>
      <c r="AB37">
        <v>143.28</v>
      </c>
      <c r="AC37">
        <v>145.85</v>
      </c>
      <c r="AD37">
        <v>154.88</v>
      </c>
      <c r="AE37">
        <v>160.27000000000001</v>
      </c>
      <c r="AF37">
        <v>166.63</v>
      </c>
      <c r="AG37">
        <v>168.66</v>
      </c>
      <c r="AH37">
        <v>176.62</v>
      </c>
      <c r="AI37">
        <v>183.18</v>
      </c>
      <c r="AJ37">
        <v>189.54</v>
      </c>
      <c r="AK37">
        <v>193.29</v>
      </c>
      <c r="AL37">
        <v>194.44</v>
      </c>
      <c r="AM37">
        <v>197.53</v>
      </c>
      <c r="AN37">
        <v>203.73</v>
      </c>
      <c r="AO37">
        <v>208.32</v>
      </c>
      <c r="AP37">
        <v>214.53</v>
      </c>
      <c r="AQ37">
        <v>221.05</v>
      </c>
      <c r="AR37">
        <v>225.56</v>
      </c>
      <c r="AS37">
        <v>231.47</v>
      </c>
      <c r="AT37">
        <v>236.6</v>
      </c>
      <c r="AU37">
        <v>240.62</v>
      </c>
      <c r="AV37">
        <v>247.1</v>
      </c>
      <c r="AW37">
        <v>253.12</v>
      </c>
      <c r="AX37">
        <v>259.33</v>
      </c>
      <c r="AY37">
        <v>269.77</v>
      </c>
    </row>
    <row r="38" spans="1:51">
      <c r="A38" t="s">
        <v>105</v>
      </c>
      <c r="B38">
        <v>61.2</v>
      </c>
      <c r="C38">
        <v>63.08</v>
      </c>
      <c r="D38">
        <v>65.94</v>
      </c>
      <c r="E38">
        <v>69.05</v>
      </c>
      <c r="F38">
        <v>72.28</v>
      </c>
      <c r="G38">
        <v>75.55</v>
      </c>
      <c r="H38">
        <v>78.959999999999994</v>
      </c>
      <c r="I38">
        <v>82.64</v>
      </c>
      <c r="J38">
        <v>86.37</v>
      </c>
      <c r="K38">
        <v>90.28</v>
      </c>
      <c r="L38">
        <v>94.36</v>
      </c>
      <c r="M38">
        <v>98.66</v>
      </c>
      <c r="N38">
        <v>103.17</v>
      </c>
      <c r="O38">
        <v>107.86</v>
      </c>
      <c r="P38">
        <v>112.78</v>
      </c>
      <c r="Q38">
        <v>117.9</v>
      </c>
      <c r="R38">
        <v>123.24</v>
      </c>
      <c r="S38">
        <v>128.84</v>
      </c>
      <c r="T38">
        <v>134.68</v>
      </c>
      <c r="U38">
        <v>140.79</v>
      </c>
      <c r="V38">
        <v>117.07</v>
      </c>
      <c r="W38">
        <v>118.09</v>
      </c>
      <c r="X38">
        <v>127.8</v>
      </c>
      <c r="Y38">
        <v>130.68</v>
      </c>
      <c r="Z38">
        <v>132.87</v>
      </c>
      <c r="AA38">
        <v>132.9</v>
      </c>
      <c r="AB38">
        <v>139.28</v>
      </c>
      <c r="AC38">
        <v>142.9</v>
      </c>
      <c r="AD38">
        <v>145.49</v>
      </c>
      <c r="AE38">
        <v>152.62</v>
      </c>
      <c r="AF38">
        <v>159.16</v>
      </c>
      <c r="AG38">
        <v>161.93</v>
      </c>
      <c r="AH38">
        <v>162.69</v>
      </c>
      <c r="AI38">
        <v>170.96</v>
      </c>
      <c r="AJ38">
        <v>176.81</v>
      </c>
      <c r="AK38">
        <v>179.27</v>
      </c>
      <c r="AL38">
        <v>178.77</v>
      </c>
      <c r="AM38">
        <v>180.9</v>
      </c>
      <c r="AN38">
        <v>186.14</v>
      </c>
      <c r="AO38">
        <v>189.52</v>
      </c>
      <c r="AP38">
        <v>190.9</v>
      </c>
      <c r="AQ38">
        <v>192.9</v>
      </c>
      <c r="AR38">
        <v>194.67</v>
      </c>
      <c r="AS38">
        <v>196.85</v>
      </c>
      <c r="AT38">
        <v>200.48</v>
      </c>
      <c r="AU38">
        <v>203.47</v>
      </c>
      <c r="AV38">
        <v>207.68</v>
      </c>
      <c r="AW38">
        <v>213.62</v>
      </c>
      <c r="AX38">
        <v>218.14</v>
      </c>
      <c r="AY38">
        <v>221.91</v>
      </c>
    </row>
    <row r="39" spans="1:51">
      <c r="A39" t="s">
        <v>22</v>
      </c>
      <c r="B39">
        <v>61.2</v>
      </c>
      <c r="C39">
        <v>63.08</v>
      </c>
      <c r="D39">
        <v>66.23</v>
      </c>
      <c r="E39">
        <v>69.66</v>
      </c>
      <c r="F39">
        <v>73.239999999999995</v>
      </c>
      <c r="G39">
        <v>76.88</v>
      </c>
      <c r="H39">
        <v>80.7</v>
      </c>
      <c r="I39">
        <v>84.84</v>
      </c>
      <c r="J39">
        <v>89.05</v>
      </c>
      <c r="K39">
        <v>93.49</v>
      </c>
      <c r="L39">
        <v>98.15</v>
      </c>
      <c r="M39">
        <v>103.07</v>
      </c>
      <c r="N39">
        <v>108.25</v>
      </c>
      <c r="O39">
        <v>113.67</v>
      </c>
      <c r="P39">
        <v>119.37</v>
      </c>
      <c r="Q39">
        <v>125.34</v>
      </c>
      <c r="R39">
        <v>131.6</v>
      </c>
      <c r="S39">
        <v>138.16999999999999</v>
      </c>
      <c r="T39">
        <v>145.07</v>
      </c>
      <c r="U39">
        <v>152.31</v>
      </c>
      <c r="V39">
        <v>123.22</v>
      </c>
      <c r="W39">
        <v>124.33</v>
      </c>
      <c r="X39">
        <v>127.67</v>
      </c>
      <c r="Y39">
        <v>128.65</v>
      </c>
      <c r="Z39">
        <v>129.13</v>
      </c>
      <c r="AA39">
        <v>131.1</v>
      </c>
      <c r="AB39">
        <v>134.41999999999999</v>
      </c>
      <c r="AC39">
        <v>136.71</v>
      </c>
      <c r="AD39">
        <v>139.88</v>
      </c>
      <c r="AE39">
        <v>144.91999999999999</v>
      </c>
      <c r="AF39">
        <v>150.12</v>
      </c>
      <c r="AG39">
        <v>154.15</v>
      </c>
      <c r="AH39">
        <v>156.65</v>
      </c>
      <c r="AI39">
        <v>163.22999999999999</v>
      </c>
      <c r="AJ39">
        <v>168.74</v>
      </c>
      <c r="AK39">
        <v>170.33</v>
      </c>
      <c r="AL39">
        <v>170.44</v>
      </c>
      <c r="AM39">
        <v>172.32</v>
      </c>
      <c r="AN39">
        <v>177.16</v>
      </c>
      <c r="AO39">
        <v>180.45</v>
      </c>
      <c r="AP39">
        <v>185.33</v>
      </c>
      <c r="AQ39">
        <v>190.72</v>
      </c>
      <c r="AR39">
        <v>193.92</v>
      </c>
      <c r="AS39">
        <v>196.27</v>
      </c>
      <c r="AT39">
        <v>199.4</v>
      </c>
      <c r="AU39">
        <v>201.76</v>
      </c>
      <c r="AV39">
        <v>205</v>
      </c>
      <c r="AW39">
        <v>208.59</v>
      </c>
      <c r="AX39">
        <v>212.33</v>
      </c>
      <c r="AY39">
        <v>215.8</v>
      </c>
    </row>
    <row r="40" spans="1:51">
      <c r="A40" t="s">
        <v>106</v>
      </c>
      <c r="B40">
        <v>61.2</v>
      </c>
      <c r="C40">
        <v>63.08</v>
      </c>
      <c r="D40">
        <v>65.95</v>
      </c>
      <c r="E40">
        <v>69.069999999999993</v>
      </c>
      <c r="F40">
        <v>72.31</v>
      </c>
      <c r="G40">
        <v>75.599999999999994</v>
      </c>
      <c r="H40">
        <v>79.02</v>
      </c>
      <c r="I40">
        <v>82.71</v>
      </c>
      <c r="J40">
        <v>86.46</v>
      </c>
      <c r="K40">
        <v>90.38</v>
      </c>
      <c r="L40">
        <v>94.49</v>
      </c>
      <c r="M40">
        <v>98.81</v>
      </c>
      <c r="N40">
        <v>103.33</v>
      </c>
      <c r="O40">
        <v>108.05</v>
      </c>
      <c r="P40">
        <v>112.99</v>
      </c>
      <c r="Q40">
        <v>118.14</v>
      </c>
      <c r="R40">
        <v>123.52</v>
      </c>
      <c r="S40">
        <v>129.13999999999999</v>
      </c>
      <c r="T40">
        <v>135.01</v>
      </c>
      <c r="U40">
        <v>141.16</v>
      </c>
      <c r="V40">
        <v>112.88</v>
      </c>
      <c r="W40">
        <v>115.1</v>
      </c>
      <c r="X40">
        <v>120.27</v>
      </c>
      <c r="Y40">
        <v>124.16</v>
      </c>
      <c r="Z40">
        <v>127.23</v>
      </c>
      <c r="AA40">
        <v>127.58</v>
      </c>
      <c r="AB40">
        <v>134.34</v>
      </c>
      <c r="AC40">
        <v>138.16999999999999</v>
      </c>
      <c r="AD40">
        <v>141.16999999999999</v>
      </c>
      <c r="AE40">
        <v>148.30000000000001</v>
      </c>
      <c r="AF40">
        <v>154.77000000000001</v>
      </c>
      <c r="AG40">
        <v>157.68</v>
      </c>
      <c r="AH40">
        <v>159.01</v>
      </c>
      <c r="AI40">
        <v>168.86</v>
      </c>
      <c r="AJ40">
        <v>171.45</v>
      </c>
      <c r="AK40">
        <v>175.64</v>
      </c>
      <c r="AL40">
        <v>175.51</v>
      </c>
      <c r="AM40">
        <v>176.86</v>
      </c>
      <c r="AN40">
        <v>181.14</v>
      </c>
      <c r="AO40">
        <v>184.3</v>
      </c>
      <c r="AP40">
        <v>187.2</v>
      </c>
      <c r="AQ40">
        <v>192.43</v>
      </c>
      <c r="AR40">
        <v>197.74</v>
      </c>
      <c r="AS40">
        <v>201.37</v>
      </c>
      <c r="AT40">
        <v>205.29</v>
      </c>
      <c r="AU40">
        <v>207.64</v>
      </c>
      <c r="AV40">
        <v>211.05</v>
      </c>
      <c r="AW40">
        <v>217.48</v>
      </c>
      <c r="AX40">
        <v>222.22</v>
      </c>
      <c r="AY40">
        <v>226.24</v>
      </c>
    </row>
    <row r="41" spans="1:51">
      <c r="A41" t="s">
        <v>107</v>
      </c>
      <c r="B41">
        <v>61.2</v>
      </c>
      <c r="C41">
        <v>63.08</v>
      </c>
      <c r="D41">
        <v>66.41</v>
      </c>
      <c r="E41">
        <v>70.03</v>
      </c>
      <c r="F41">
        <v>73.819999999999993</v>
      </c>
      <c r="G41">
        <v>77.709999999999994</v>
      </c>
      <c r="H41">
        <v>81.78</v>
      </c>
      <c r="I41">
        <v>86.2</v>
      </c>
      <c r="J41">
        <v>90.73</v>
      </c>
      <c r="K41">
        <v>95.5</v>
      </c>
      <c r="L41">
        <v>100.53</v>
      </c>
      <c r="M41">
        <v>105.85</v>
      </c>
      <c r="N41">
        <v>111.46</v>
      </c>
      <c r="O41">
        <v>117.36</v>
      </c>
      <c r="P41">
        <v>123.57</v>
      </c>
      <c r="Q41">
        <v>130.09</v>
      </c>
      <c r="R41">
        <v>136.96</v>
      </c>
      <c r="S41">
        <v>144.18</v>
      </c>
      <c r="T41">
        <v>151.78</v>
      </c>
      <c r="U41">
        <v>159.79</v>
      </c>
      <c r="V41">
        <v>123.33</v>
      </c>
      <c r="W41">
        <v>124.01</v>
      </c>
      <c r="X41">
        <v>126.47</v>
      </c>
      <c r="Y41">
        <v>127.15</v>
      </c>
      <c r="Z41">
        <v>128.06</v>
      </c>
      <c r="AA41">
        <v>129.62</v>
      </c>
      <c r="AB41">
        <v>130.56</v>
      </c>
      <c r="AC41">
        <v>131.38</v>
      </c>
      <c r="AD41">
        <v>136.19</v>
      </c>
      <c r="AE41">
        <v>137.4</v>
      </c>
      <c r="AF41">
        <v>140.63</v>
      </c>
      <c r="AG41">
        <v>141.63</v>
      </c>
      <c r="AH41">
        <v>145.07</v>
      </c>
      <c r="AI41">
        <v>148.38999999999999</v>
      </c>
      <c r="AJ41">
        <v>154.63999999999999</v>
      </c>
      <c r="AK41">
        <v>155.69</v>
      </c>
      <c r="AL41">
        <v>155.13999999999999</v>
      </c>
      <c r="AM41">
        <v>155.91999999999999</v>
      </c>
      <c r="AN41">
        <v>159.4</v>
      </c>
      <c r="AO41">
        <v>161.19999999999999</v>
      </c>
      <c r="AP41">
        <v>162.66</v>
      </c>
      <c r="AQ41">
        <v>166.36</v>
      </c>
      <c r="AR41">
        <v>168.78</v>
      </c>
      <c r="AS41">
        <v>170.71</v>
      </c>
      <c r="AT41">
        <v>173.49</v>
      </c>
      <c r="AU41">
        <v>174.28</v>
      </c>
      <c r="AV41">
        <v>176.18</v>
      </c>
      <c r="AW41">
        <v>179.44</v>
      </c>
      <c r="AX41">
        <v>181.94</v>
      </c>
      <c r="AY41">
        <v>183.88</v>
      </c>
    </row>
    <row r="42" spans="1:51">
      <c r="A42" t="s">
        <v>108</v>
      </c>
      <c r="B42">
        <v>61.2</v>
      </c>
      <c r="C42">
        <v>63.08</v>
      </c>
      <c r="D42">
        <v>66.39</v>
      </c>
      <c r="E42">
        <v>69.98</v>
      </c>
      <c r="F42">
        <v>73.75</v>
      </c>
      <c r="G42">
        <v>77.599999999999994</v>
      </c>
      <c r="H42">
        <v>81.650000000000006</v>
      </c>
      <c r="I42">
        <v>86.03</v>
      </c>
      <c r="J42">
        <v>90.51</v>
      </c>
      <c r="K42">
        <v>95.24</v>
      </c>
      <c r="L42">
        <v>100.22</v>
      </c>
      <c r="M42">
        <v>105.49</v>
      </c>
      <c r="N42">
        <v>111.05</v>
      </c>
      <c r="O42">
        <v>116.88</v>
      </c>
      <c r="P42">
        <v>123.03</v>
      </c>
      <c r="Q42">
        <v>129.47999999999999</v>
      </c>
      <c r="R42">
        <v>136.26</v>
      </c>
      <c r="S42">
        <v>143.4</v>
      </c>
      <c r="T42">
        <v>150.9</v>
      </c>
      <c r="U42">
        <v>158.81</v>
      </c>
      <c r="V42">
        <v>119.35</v>
      </c>
      <c r="W42">
        <v>119.9</v>
      </c>
      <c r="X42">
        <v>122.18</v>
      </c>
      <c r="Y42">
        <v>122.65</v>
      </c>
      <c r="Z42">
        <v>124.92</v>
      </c>
      <c r="AA42">
        <v>126.81</v>
      </c>
      <c r="AB42">
        <v>127.48</v>
      </c>
      <c r="AC42">
        <v>128.97999999999999</v>
      </c>
      <c r="AD42">
        <v>130.61000000000001</v>
      </c>
      <c r="AE42">
        <v>134.27000000000001</v>
      </c>
      <c r="AF42">
        <v>138.15</v>
      </c>
      <c r="AG42">
        <v>139.03</v>
      </c>
      <c r="AH42">
        <v>141.18</v>
      </c>
      <c r="AI42">
        <v>145.25</v>
      </c>
      <c r="AJ42">
        <v>151.83000000000001</v>
      </c>
      <c r="AK42">
        <v>152.56</v>
      </c>
      <c r="AL42">
        <v>151.93</v>
      </c>
      <c r="AM42">
        <v>152.57</v>
      </c>
      <c r="AN42">
        <v>155.88999999999999</v>
      </c>
      <c r="AO42">
        <v>157.51</v>
      </c>
      <c r="AP42">
        <v>158.86000000000001</v>
      </c>
      <c r="AQ42">
        <v>162.37</v>
      </c>
      <c r="AR42">
        <v>164.51</v>
      </c>
      <c r="AS42">
        <v>166.87</v>
      </c>
      <c r="AT42">
        <v>169.17</v>
      </c>
      <c r="AU42">
        <v>169.94</v>
      </c>
      <c r="AV42">
        <v>171.59</v>
      </c>
      <c r="AW42">
        <v>174.48</v>
      </c>
      <c r="AX42">
        <v>176.45</v>
      </c>
      <c r="AY42">
        <v>178.22</v>
      </c>
    </row>
    <row r="43" spans="1:51">
      <c r="A43" t="s">
        <v>109</v>
      </c>
      <c r="B43">
        <v>61.2</v>
      </c>
      <c r="C43">
        <v>63.08</v>
      </c>
      <c r="D43">
        <v>66.2</v>
      </c>
      <c r="E43">
        <v>69.59</v>
      </c>
      <c r="F43">
        <v>73.13</v>
      </c>
      <c r="G43">
        <v>76.73</v>
      </c>
      <c r="H43">
        <v>80.5</v>
      </c>
      <c r="I43">
        <v>84.58</v>
      </c>
      <c r="J43">
        <v>88.74</v>
      </c>
      <c r="K43">
        <v>93.12</v>
      </c>
      <c r="L43">
        <v>97.71</v>
      </c>
      <c r="M43">
        <v>102.56</v>
      </c>
      <c r="N43">
        <v>107.66</v>
      </c>
      <c r="O43">
        <v>112.99</v>
      </c>
      <c r="P43">
        <v>118.6</v>
      </c>
      <c r="Q43">
        <v>124.46</v>
      </c>
      <c r="R43">
        <v>130.61000000000001</v>
      </c>
      <c r="S43">
        <v>137.07</v>
      </c>
      <c r="T43">
        <v>143.84</v>
      </c>
      <c r="U43">
        <v>150.94999999999999</v>
      </c>
      <c r="V43">
        <v>120.12</v>
      </c>
      <c r="W43">
        <v>133.38999999999999</v>
      </c>
      <c r="X43">
        <v>137.09</v>
      </c>
      <c r="Y43">
        <v>138.25</v>
      </c>
      <c r="Z43">
        <v>138.53</v>
      </c>
      <c r="AA43">
        <v>139.38</v>
      </c>
      <c r="AB43">
        <v>139.59</v>
      </c>
      <c r="AC43">
        <v>140.55000000000001</v>
      </c>
      <c r="AD43">
        <v>141.61000000000001</v>
      </c>
      <c r="AE43">
        <v>145.02000000000001</v>
      </c>
      <c r="AF43">
        <v>148.27000000000001</v>
      </c>
      <c r="AG43">
        <v>148.79</v>
      </c>
      <c r="AH43">
        <v>150.49</v>
      </c>
      <c r="AI43">
        <v>154.36000000000001</v>
      </c>
      <c r="AJ43">
        <v>160.22999999999999</v>
      </c>
      <c r="AK43">
        <v>160.43</v>
      </c>
      <c r="AL43">
        <v>159.65</v>
      </c>
      <c r="AM43">
        <v>159.96</v>
      </c>
      <c r="AN43">
        <v>162.33000000000001</v>
      </c>
      <c r="AO43">
        <v>163.99</v>
      </c>
      <c r="AP43">
        <v>165.67</v>
      </c>
      <c r="AQ43">
        <v>168.72</v>
      </c>
      <c r="AR43">
        <v>170.64</v>
      </c>
      <c r="AS43">
        <v>172.93</v>
      </c>
      <c r="AT43">
        <v>175.18</v>
      </c>
      <c r="AU43">
        <v>175.81</v>
      </c>
      <c r="AV43">
        <v>177.26</v>
      </c>
      <c r="AW43">
        <v>179.81</v>
      </c>
      <c r="AX43">
        <v>181.61</v>
      </c>
      <c r="AY43">
        <v>183.24</v>
      </c>
    </row>
    <row r="44" spans="1:51">
      <c r="A44" t="s">
        <v>110</v>
      </c>
      <c r="B44">
        <v>61.2</v>
      </c>
      <c r="C44">
        <v>63.08</v>
      </c>
      <c r="D44">
        <v>66.010000000000005</v>
      </c>
      <c r="E44">
        <v>69.180000000000007</v>
      </c>
      <c r="F44">
        <v>72.48</v>
      </c>
      <c r="G44">
        <v>75.84</v>
      </c>
      <c r="H44">
        <v>79.33</v>
      </c>
      <c r="I44">
        <v>83.11</v>
      </c>
      <c r="J44">
        <v>86.94</v>
      </c>
      <c r="K44">
        <v>90.96</v>
      </c>
      <c r="L44">
        <v>95.16</v>
      </c>
      <c r="M44">
        <v>99.59</v>
      </c>
      <c r="N44">
        <v>104.23</v>
      </c>
      <c r="O44">
        <v>109.08</v>
      </c>
      <c r="P44">
        <v>114.16</v>
      </c>
      <c r="Q44">
        <v>119.45</v>
      </c>
      <c r="R44">
        <v>124.99</v>
      </c>
      <c r="S44">
        <v>130.78</v>
      </c>
      <c r="T44">
        <v>136.84</v>
      </c>
      <c r="U44">
        <v>143.18</v>
      </c>
      <c r="V44">
        <v>114.1</v>
      </c>
      <c r="W44">
        <v>116.15</v>
      </c>
      <c r="X44">
        <v>121.92</v>
      </c>
      <c r="Y44">
        <v>126.34</v>
      </c>
      <c r="Z44">
        <v>129.06</v>
      </c>
      <c r="AA44">
        <v>132.22999999999999</v>
      </c>
      <c r="AB44">
        <v>132.62</v>
      </c>
      <c r="AC44">
        <v>139.29</v>
      </c>
      <c r="AD44">
        <v>144.66999999999999</v>
      </c>
      <c r="AE44">
        <v>147.58000000000001</v>
      </c>
      <c r="AF44">
        <v>153.29</v>
      </c>
      <c r="AG44">
        <v>157.55000000000001</v>
      </c>
      <c r="AH44">
        <v>158.66</v>
      </c>
      <c r="AI44">
        <v>167.22</v>
      </c>
      <c r="AJ44">
        <v>173.19</v>
      </c>
      <c r="AK44">
        <v>175.73</v>
      </c>
      <c r="AL44">
        <v>175.56</v>
      </c>
      <c r="AM44">
        <v>177.5</v>
      </c>
      <c r="AN44">
        <v>181.93</v>
      </c>
      <c r="AO44">
        <v>184.51</v>
      </c>
      <c r="AP44">
        <v>187.33</v>
      </c>
      <c r="AQ44">
        <v>192.38</v>
      </c>
      <c r="AR44">
        <v>195.95</v>
      </c>
      <c r="AS44">
        <v>200.09</v>
      </c>
      <c r="AT44">
        <v>204.03</v>
      </c>
      <c r="AU44">
        <v>206.39</v>
      </c>
      <c r="AV44">
        <v>209.58</v>
      </c>
      <c r="AW44">
        <v>214.04</v>
      </c>
      <c r="AX44">
        <v>218.05</v>
      </c>
      <c r="AY44">
        <v>225.98</v>
      </c>
    </row>
    <row r="45" spans="1:51">
      <c r="C45" t="s">
        <v>1</v>
      </c>
      <c r="D45" t="s">
        <v>0</v>
      </c>
      <c r="F45" t="s">
        <v>2</v>
      </c>
    </row>
    <row r="46" spans="1:51">
      <c r="A46" t="s">
        <v>99</v>
      </c>
      <c r="B46" t="s">
        <v>100</v>
      </c>
      <c r="C46" t="s">
        <v>103</v>
      </c>
      <c r="D46" t="s">
        <v>101</v>
      </c>
      <c r="F46" t="s">
        <v>28</v>
      </c>
    </row>
    <row r="47" spans="1:51">
      <c r="B47">
        <v>2013</v>
      </c>
      <c r="C47">
        <v>2014</v>
      </c>
      <c r="D47">
        <v>2015</v>
      </c>
      <c r="E47">
        <v>2016</v>
      </c>
      <c r="F47">
        <v>2017</v>
      </c>
      <c r="G47">
        <v>2018</v>
      </c>
      <c r="H47">
        <v>2019</v>
      </c>
      <c r="I47">
        <v>2020</v>
      </c>
      <c r="J47">
        <v>2021</v>
      </c>
      <c r="K47">
        <v>2022</v>
      </c>
      <c r="L47">
        <v>2023</v>
      </c>
      <c r="M47">
        <v>2024</v>
      </c>
      <c r="N47">
        <v>2025</v>
      </c>
      <c r="O47">
        <v>2026</v>
      </c>
      <c r="P47">
        <v>2027</v>
      </c>
      <c r="Q47">
        <v>2028</v>
      </c>
      <c r="R47">
        <v>2029</v>
      </c>
      <c r="S47">
        <v>2030</v>
      </c>
      <c r="T47">
        <v>2031</v>
      </c>
      <c r="U47">
        <v>2032</v>
      </c>
      <c r="V47">
        <v>2033</v>
      </c>
      <c r="W47">
        <v>2034</v>
      </c>
      <c r="X47">
        <v>2035</v>
      </c>
      <c r="Y47">
        <v>2036</v>
      </c>
      <c r="Z47">
        <v>2037</v>
      </c>
      <c r="AA47">
        <v>2038</v>
      </c>
      <c r="AB47">
        <v>2039</v>
      </c>
      <c r="AC47">
        <v>2040</v>
      </c>
      <c r="AD47">
        <v>2041</v>
      </c>
      <c r="AE47">
        <v>2042</v>
      </c>
      <c r="AF47">
        <v>2043</v>
      </c>
      <c r="AG47">
        <v>2044</v>
      </c>
      <c r="AH47">
        <v>2045</v>
      </c>
      <c r="AI47">
        <v>2046</v>
      </c>
      <c r="AJ47">
        <v>2047</v>
      </c>
      <c r="AK47">
        <v>2048</v>
      </c>
      <c r="AL47">
        <v>2049</v>
      </c>
      <c r="AM47">
        <v>2050</v>
      </c>
      <c r="AN47">
        <v>2051</v>
      </c>
      <c r="AO47">
        <v>2052</v>
      </c>
      <c r="AP47">
        <v>2053</v>
      </c>
      <c r="AQ47">
        <v>2054</v>
      </c>
      <c r="AR47">
        <v>2055</v>
      </c>
      <c r="AS47">
        <v>2056</v>
      </c>
      <c r="AT47">
        <v>2057</v>
      </c>
      <c r="AU47">
        <v>2058</v>
      </c>
      <c r="AV47">
        <v>2059</v>
      </c>
      <c r="AW47">
        <v>2060</v>
      </c>
      <c r="AX47">
        <v>2061</v>
      </c>
      <c r="AY47">
        <v>2062</v>
      </c>
    </row>
    <row r="48" spans="1:51">
      <c r="A48" t="s">
        <v>104</v>
      </c>
      <c r="B48">
        <v>61.2</v>
      </c>
      <c r="C48">
        <v>63.08</v>
      </c>
      <c r="D48">
        <v>65.86</v>
      </c>
      <c r="E48">
        <v>68.87</v>
      </c>
      <c r="F48">
        <v>72</v>
      </c>
      <c r="G48">
        <v>75.150000000000006</v>
      </c>
      <c r="H48">
        <v>78.44</v>
      </c>
      <c r="I48">
        <v>81.99</v>
      </c>
      <c r="J48">
        <v>85.58</v>
      </c>
      <c r="K48">
        <v>89.33</v>
      </c>
      <c r="L48">
        <v>93.25</v>
      </c>
      <c r="M48">
        <v>97.37</v>
      </c>
      <c r="N48">
        <v>101.68</v>
      </c>
      <c r="O48">
        <v>106.17</v>
      </c>
      <c r="P48">
        <v>110.86</v>
      </c>
      <c r="Q48">
        <v>115.74</v>
      </c>
      <c r="R48">
        <v>120.83</v>
      </c>
      <c r="S48">
        <v>126.15</v>
      </c>
      <c r="T48">
        <v>131.69</v>
      </c>
      <c r="U48">
        <v>137.49</v>
      </c>
      <c r="V48">
        <v>111.65</v>
      </c>
      <c r="W48">
        <v>115.14</v>
      </c>
      <c r="X48">
        <v>123.68</v>
      </c>
      <c r="Y48">
        <v>127.08</v>
      </c>
      <c r="Z48">
        <v>128.68</v>
      </c>
      <c r="AA48">
        <v>135.57</v>
      </c>
      <c r="AB48">
        <v>139.57</v>
      </c>
      <c r="AC48">
        <v>142.22999999999999</v>
      </c>
      <c r="AD48">
        <v>150.16</v>
      </c>
      <c r="AE48">
        <v>155.56</v>
      </c>
      <c r="AF48">
        <v>162.05000000000001</v>
      </c>
      <c r="AG48">
        <v>164.11</v>
      </c>
      <c r="AH48">
        <v>170.85</v>
      </c>
      <c r="AI48">
        <v>177.48</v>
      </c>
      <c r="AJ48">
        <v>184.06</v>
      </c>
      <c r="AK48">
        <v>188.02</v>
      </c>
      <c r="AL48">
        <v>189.21</v>
      </c>
      <c r="AM48">
        <v>192.64</v>
      </c>
      <c r="AN48">
        <v>198.99</v>
      </c>
      <c r="AO48">
        <v>203.85</v>
      </c>
      <c r="AP48">
        <v>209.79</v>
      </c>
      <c r="AQ48">
        <v>216.57</v>
      </c>
      <c r="AR48">
        <v>221.21</v>
      </c>
      <c r="AS48">
        <v>226.93</v>
      </c>
      <c r="AT48">
        <v>232.22</v>
      </c>
      <c r="AU48">
        <v>236.24</v>
      </c>
      <c r="AV48">
        <v>242.46</v>
      </c>
      <c r="AW48">
        <v>248.54</v>
      </c>
      <c r="AX48">
        <v>254.71</v>
      </c>
      <c r="AY48">
        <v>263.45999999999998</v>
      </c>
    </row>
    <row r="49" spans="1:51">
      <c r="A49" t="s">
        <v>105</v>
      </c>
      <c r="B49">
        <v>61.2</v>
      </c>
      <c r="C49">
        <v>63.08</v>
      </c>
      <c r="D49">
        <v>65.89</v>
      </c>
      <c r="E49">
        <v>68.930000000000007</v>
      </c>
      <c r="F49">
        <v>72.09</v>
      </c>
      <c r="G49">
        <v>75.290000000000006</v>
      </c>
      <c r="H49">
        <v>78.62</v>
      </c>
      <c r="I49">
        <v>82.21</v>
      </c>
      <c r="J49">
        <v>85.85</v>
      </c>
      <c r="K49">
        <v>89.66</v>
      </c>
      <c r="L49">
        <v>93.63</v>
      </c>
      <c r="M49">
        <v>97.81</v>
      </c>
      <c r="N49">
        <v>102.19</v>
      </c>
      <c r="O49">
        <v>106.75</v>
      </c>
      <c r="P49">
        <v>111.52</v>
      </c>
      <c r="Q49">
        <v>116.48</v>
      </c>
      <c r="R49">
        <v>121.66</v>
      </c>
      <c r="S49">
        <v>127.07</v>
      </c>
      <c r="T49">
        <v>132.71</v>
      </c>
      <c r="U49">
        <v>138.62</v>
      </c>
      <c r="V49">
        <v>115.4</v>
      </c>
      <c r="W49">
        <v>116.12</v>
      </c>
      <c r="X49">
        <v>124.6</v>
      </c>
      <c r="Y49">
        <v>127.53</v>
      </c>
      <c r="Z49">
        <v>129.86000000000001</v>
      </c>
      <c r="AA49">
        <v>129.91999999999999</v>
      </c>
      <c r="AB49">
        <v>135.22</v>
      </c>
      <c r="AC49">
        <v>138.72</v>
      </c>
      <c r="AD49">
        <v>141.37</v>
      </c>
      <c r="AE49">
        <v>147.30000000000001</v>
      </c>
      <c r="AF49">
        <v>153.77000000000001</v>
      </c>
      <c r="AG49">
        <v>156.83000000000001</v>
      </c>
      <c r="AH49">
        <v>157.72999999999999</v>
      </c>
      <c r="AI49">
        <v>164.75</v>
      </c>
      <c r="AJ49">
        <v>170.68</v>
      </c>
      <c r="AK49">
        <v>173.48</v>
      </c>
      <c r="AL49">
        <v>173.41</v>
      </c>
      <c r="AM49">
        <v>175.59</v>
      </c>
      <c r="AN49">
        <v>181.06</v>
      </c>
      <c r="AO49">
        <v>184.72</v>
      </c>
      <c r="AP49">
        <v>186.51</v>
      </c>
      <c r="AQ49">
        <v>189.34</v>
      </c>
      <c r="AR49">
        <v>191.82</v>
      </c>
      <c r="AS49">
        <v>194.41</v>
      </c>
      <c r="AT49">
        <v>198.4</v>
      </c>
      <c r="AU49">
        <v>201.54</v>
      </c>
      <c r="AV49">
        <v>205.54</v>
      </c>
      <c r="AW49">
        <v>211.1</v>
      </c>
      <c r="AX49">
        <v>215.17</v>
      </c>
      <c r="AY49">
        <v>219.65</v>
      </c>
    </row>
    <row r="50" spans="1:51">
      <c r="A50" t="s">
        <v>22</v>
      </c>
      <c r="B50">
        <v>61.2</v>
      </c>
      <c r="C50">
        <v>63.08</v>
      </c>
      <c r="D50">
        <v>66.150000000000006</v>
      </c>
      <c r="E50">
        <v>69.489999999999995</v>
      </c>
      <c r="F50">
        <v>72.97</v>
      </c>
      <c r="G50">
        <v>76.510000000000005</v>
      </c>
      <c r="H50">
        <v>80.209999999999994</v>
      </c>
      <c r="I50">
        <v>84.22</v>
      </c>
      <c r="J50">
        <v>88.3</v>
      </c>
      <c r="K50">
        <v>92.58</v>
      </c>
      <c r="L50">
        <v>97.08</v>
      </c>
      <c r="M50">
        <v>101.82</v>
      </c>
      <c r="N50">
        <v>106.81</v>
      </c>
      <c r="O50">
        <v>112.02</v>
      </c>
      <c r="P50">
        <v>117.5</v>
      </c>
      <c r="Q50">
        <v>123.22</v>
      </c>
      <c r="R50">
        <v>129.21</v>
      </c>
      <c r="S50">
        <v>135.5</v>
      </c>
      <c r="T50">
        <v>142.09</v>
      </c>
      <c r="U50">
        <v>149.01</v>
      </c>
      <c r="V50">
        <v>119.85</v>
      </c>
      <c r="W50">
        <v>121.08</v>
      </c>
      <c r="X50">
        <v>124.54</v>
      </c>
      <c r="Y50">
        <v>125.76</v>
      </c>
      <c r="Z50">
        <v>126.31</v>
      </c>
      <c r="AA50">
        <v>128.22999999999999</v>
      </c>
      <c r="AB50">
        <v>131.33000000000001</v>
      </c>
      <c r="AC50">
        <v>133.57</v>
      </c>
      <c r="AD50">
        <v>136.87</v>
      </c>
      <c r="AE50">
        <v>141.46</v>
      </c>
      <c r="AF50">
        <v>146.57</v>
      </c>
      <c r="AG50">
        <v>150.29</v>
      </c>
      <c r="AH50">
        <v>152.71</v>
      </c>
      <c r="AI50">
        <v>158.96</v>
      </c>
      <c r="AJ50">
        <v>164.34</v>
      </c>
      <c r="AK50">
        <v>166.28</v>
      </c>
      <c r="AL50">
        <v>166.54</v>
      </c>
      <c r="AM50">
        <v>168.53</v>
      </c>
      <c r="AN50">
        <v>173.61</v>
      </c>
      <c r="AO50">
        <v>176.99</v>
      </c>
      <c r="AP50">
        <v>181.54</v>
      </c>
      <c r="AQ50">
        <v>186.95</v>
      </c>
      <c r="AR50">
        <v>190.1</v>
      </c>
      <c r="AS50">
        <v>192.86</v>
      </c>
      <c r="AT50">
        <v>196.32</v>
      </c>
      <c r="AU50">
        <v>198.74</v>
      </c>
      <c r="AV50">
        <v>202.1</v>
      </c>
      <c r="AW50">
        <v>205.9</v>
      </c>
      <c r="AX50">
        <v>209.73</v>
      </c>
      <c r="AY50">
        <v>213.31</v>
      </c>
    </row>
    <row r="51" spans="1:51">
      <c r="A51" t="s">
        <v>106</v>
      </c>
      <c r="B51">
        <v>61.2</v>
      </c>
      <c r="C51">
        <v>63.08</v>
      </c>
      <c r="D51">
        <v>65.86</v>
      </c>
      <c r="E51">
        <v>68.87</v>
      </c>
      <c r="F51">
        <v>72.010000000000005</v>
      </c>
      <c r="G51">
        <v>75.17</v>
      </c>
      <c r="H51">
        <v>78.459999999999994</v>
      </c>
      <c r="I51">
        <v>82.02</v>
      </c>
      <c r="J51">
        <v>85.61</v>
      </c>
      <c r="K51">
        <v>89.37</v>
      </c>
      <c r="L51">
        <v>93.29</v>
      </c>
      <c r="M51">
        <v>97.42</v>
      </c>
      <c r="N51">
        <v>101.74</v>
      </c>
      <c r="O51">
        <v>106.24</v>
      </c>
      <c r="P51">
        <v>110.94</v>
      </c>
      <c r="Q51">
        <v>115.83</v>
      </c>
      <c r="R51">
        <v>120.93</v>
      </c>
      <c r="S51">
        <v>126.25</v>
      </c>
      <c r="T51">
        <v>131.81</v>
      </c>
      <c r="U51">
        <v>137.62</v>
      </c>
      <c r="V51">
        <v>109.66</v>
      </c>
      <c r="W51">
        <v>111.88</v>
      </c>
      <c r="X51">
        <v>117.21</v>
      </c>
      <c r="Y51">
        <v>121.31</v>
      </c>
      <c r="Z51">
        <v>124.23</v>
      </c>
      <c r="AA51">
        <v>124.69</v>
      </c>
      <c r="AB51">
        <v>130.29</v>
      </c>
      <c r="AC51">
        <v>133.97</v>
      </c>
      <c r="AD51">
        <v>137.05000000000001</v>
      </c>
      <c r="AE51">
        <v>142.96</v>
      </c>
      <c r="AF51">
        <v>149.43</v>
      </c>
      <c r="AG51">
        <v>152.58000000000001</v>
      </c>
      <c r="AH51">
        <v>153.99</v>
      </c>
      <c r="AI51">
        <v>162.53</v>
      </c>
      <c r="AJ51">
        <v>165.25</v>
      </c>
      <c r="AK51">
        <v>169.75</v>
      </c>
      <c r="AL51">
        <v>169.82</v>
      </c>
      <c r="AM51">
        <v>172.02</v>
      </c>
      <c r="AN51">
        <v>176.56</v>
      </c>
      <c r="AO51">
        <v>179.58</v>
      </c>
      <c r="AP51">
        <v>183.19</v>
      </c>
      <c r="AQ51">
        <v>188.67</v>
      </c>
      <c r="AR51">
        <v>193.67</v>
      </c>
      <c r="AS51">
        <v>197.43</v>
      </c>
      <c r="AT51">
        <v>201.63</v>
      </c>
      <c r="AU51">
        <v>203.94</v>
      </c>
      <c r="AV51">
        <v>208.49</v>
      </c>
      <c r="AW51">
        <v>213.92</v>
      </c>
      <c r="AX51">
        <v>218.66</v>
      </c>
      <c r="AY51">
        <v>222.57</v>
      </c>
    </row>
    <row r="52" spans="1:51">
      <c r="A52" t="s">
        <v>107</v>
      </c>
      <c r="B52">
        <v>61.2</v>
      </c>
      <c r="C52">
        <v>63.08</v>
      </c>
      <c r="D52">
        <v>66.25</v>
      </c>
      <c r="E52">
        <v>69.7</v>
      </c>
      <c r="F52">
        <v>73.3</v>
      </c>
      <c r="G52">
        <v>76.98</v>
      </c>
      <c r="H52">
        <v>80.83</v>
      </c>
      <c r="I52">
        <v>84.99</v>
      </c>
      <c r="J52">
        <v>89.25</v>
      </c>
      <c r="K52">
        <v>93.72</v>
      </c>
      <c r="L52">
        <v>98.42</v>
      </c>
      <c r="M52">
        <v>103.39</v>
      </c>
      <c r="N52">
        <v>108.61</v>
      </c>
      <c r="O52">
        <v>114.09</v>
      </c>
      <c r="P52">
        <v>119.85</v>
      </c>
      <c r="Q52">
        <v>125.88</v>
      </c>
      <c r="R52">
        <v>132.19999999999999</v>
      </c>
      <c r="S52">
        <v>138.85</v>
      </c>
      <c r="T52">
        <v>145.82</v>
      </c>
      <c r="U52">
        <v>153.15</v>
      </c>
      <c r="V52">
        <v>118.09</v>
      </c>
      <c r="W52">
        <v>118.84</v>
      </c>
      <c r="X52">
        <v>121.81</v>
      </c>
      <c r="Y52">
        <v>122.64</v>
      </c>
      <c r="Z52">
        <v>123.81</v>
      </c>
      <c r="AA52">
        <v>125.57</v>
      </c>
      <c r="AB52">
        <v>126.71</v>
      </c>
      <c r="AC52">
        <v>127.59</v>
      </c>
      <c r="AD52">
        <v>132.15</v>
      </c>
      <c r="AE52">
        <v>133.47</v>
      </c>
      <c r="AF52">
        <v>136.84</v>
      </c>
      <c r="AG52">
        <v>138.01</v>
      </c>
      <c r="AH52">
        <v>141.03</v>
      </c>
      <c r="AI52">
        <v>144.25</v>
      </c>
      <c r="AJ52">
        <v>150.03</v>
      </c>
      <c r="AK52">
        <v>151.16</v>
      </c>
      <c r="AL52">
        <v>150.83000000000001</v>
      </c>
      <c r="AM52">
        <v>151.74</v>
      </c>
      <c r="AN52">
        <v>155.43</v>
      </c>
      <c r="AO52">
        <v>157.44</v>
      </c>
      <c r="AP52">
        <v>159.33000000000001</v>
      </c>
      <c r="AQ52">
        <v>163.51</v>
      </c>
      <c r="AR52">
        <v>166.08</v>
      </c>
      <c r="AS52">
        <v>167.81</v>
      </c>
      <c r="AT52">
        <v>170.61</v>
      </c>
      <c r="AU52">
        <v>172.27</v>
      </c>
      <c r="AV52">
        <v>174.64</v>
      </c>
      <c r="AW52">
        <v>177.5</v>
      </c>
      <c r="AX52">
        <v>179.71</v>
      </c>
      <c r="AY52">
        <v>182.45</v>
      </c>
    </row>
    <row r="53" spans="1:51">
      <c r="A53" t="s">
        <v>108</v>
      </c>
      <c r="B53">
        <v>61.2</v>
      </c>
      <c r="C53">
        <v>63.08</v>
      </c>
      <c r="D53">
        <v>66.22</v>
      </c>
      <c r="E53">
        <v>69.63</v>
      </c>
      <c r="F53">
        <v>73.19</v>
      </c>
      <c r="G53">
        <v>76.819999999999993</v>
      </c>
      <c r="H53">
        <v>80.62</v>
      </c>
      <c r="I53">
        <v>84.73</v>
      </c>
      <c r="J53">
        <v>88.92</v>
      </c>
      <c r="K53">
        <v>93.33</v>
      </c>
      <c r="L53">
        <v>97.96</v>
      </c>
      <c r="M53">
        <v>102.85</v>
      </c>
      <c r="N53">
        <v>107.99</v>
      </c>
      <c r="O53">
        <v>113.38</v>
      </c>
      <c r="P53">
        <v>119.04</v>
      </c>
      <c r="Q53">
        <v>124.96</v>
      </c>
      <c r="R53">
        <v>131.16999999999999</v>
      </c>
      <c r="S53">
        <v>137.69999999999999</v>
      </c>
      <c r="T53">
        <v>144.54</v>
      </c>
      <c r="U53">
        <v>151.72999999999999</v>
      </c>
      <c r="V53">
        <v>114.02</v>
      </c>
      <c r="W53">
        <v>114.76</v>
      </c>
      <c r="X53">
        <v>117.5</v>
      </c>
      <c r="Y53">
        <v>118.07</v>
      </c>
      <c r="Z53">
        <v>120.6</v>
      </c>
      <c r="AA53">
        <v>122.61</v>
      </c>
      <c r="AB53">
        <v>123.54</v>
      </c>
      <c r="AC53">
        <v>125.22</v>
      </c>
      <c r="AD53">
        <v>126.94</v>
      </c>
      <c r="AE53">
        <v>130.28</v>
      </c>
      <c r="AF53">
        <v>134.15</v>
      </c>
      <c r="AG53">
        <v>135.16999999999999</v>
      </c>
      <c r="AH53">
        <v>137</v>
      </c>
      <c r="AI53">
        <v>141.15</v>
      </c>
      <c r="AJ53">
        <v>146.97999999999999</v>
      </c>
      <c r="AK53">
        <v>148.03</v>
      </c>
      <c r="AL53">
        <v>147.54</v>
      </c>
      <c r="AM53">
        <v>148.19</v>
      </c>
      <c r="AN53">
        <v>151.72999999999999</v>
      </c>
      <c r="AO53">
        <v>153.57</v>
      </c>
      <c r="AP53">
        <v>155.38999999999999</v>
      </c>
      <c r="AQ53">
        <v>159.29</v>
      </c>
      <c r="AR53">
        <v>161.76</v>
      </c>
      <c r="AS53">
        <v>163.93</v>
      </c>
      <c r="AT53">
        <v>166.13</v>
      </c>
      <c r="AU53">
        <v>167.21</v>
      </c>
      <c r="AV53">
        <v>169.55</v>
      </c>
      <c r="AW53">
        <v>172.63</v>
      </c>
      <c r="AX53">
        <v>173.77</v>
      </c>
      <c r="AY53">
        <v>176.56</v>
      </c>
    </row>
    <row r="54" spans="1:51">
      <c r="A54" t="s">
        <v>109</v>
      </c>
      <c r="B54">
        <v>61.2</v>
      </c>
      <c r="C54">
        <v>63.08</v>
      </c>
      <c r="D54">
        <v>66.08</v>
      </c>
      <c r="E54">
        <v>69.33</v>
      </c>
      <c r="F54">
        <v>72.73</v>
      </c>
      <c r="G54">
        <v>76.17</v>
      </c>
      <c r="H54">
        <v>79.77</v>
      </c>
      <c r="I54">
        <v>83.66</v>
      </c>
      <c r="J54">
        <v>87.61</v>
      </c>
      <c r="K54">
        <v>91.76</v>
      </c>
      <c r="L54">
        <v>96.11</v>
      </c>
      <c r="M54">
        <v>100.7</v>
      </c>
      <c r="N54">
        <v>105.51</v>
      </c>
      <c r="O54">
        <v>110.54</v>
      </c>
      <c r="P54">
        <v>115.81</v>
      </c>
      <c r="Q54">
        <v>121.31</v>
      </c>
      <c r="R54">
        <v>127.08</v>
      </c>
      <c r="S54">
        <v>133.11000000000001</v>
      </c>
      <c r="T54">
        <v>139.43</v>
      </c>
      <c r="U54">
        <v>146.06</v>
      </c>
      <c r="V54">
        <v>115.35</v>
      </c>
      <c r="W54">
        <v>126.58</v>
      </c>
      <c r="X54">
        <v>130.33000000000001</v>
      </c>
      <c r="Y54">
        <v>131.84</v>
      </c>
      <c r="Z54">
        <v>132.4</v>
      </c>
      <c r="AA54">
        <v>133.57</v>
      </c>
      <c r="AB54">
        <v>134.04</v>
      </c>
      <c r="AC54">
        <v>135.26</v>
      </c>
      <c r="AD54">
        <v>136.51</v>
      </c>
      <c r="AE54">
        <v>139.66999999999999</v>
      </c>
      <c r="AF54">
        <v>143.15</v>
      </c>
      <c r="AG54">
        <v>143.81</v>
      </c>
      <c r="AH54">
        <v>145.19999999999999</v>
      </c>
      <c r="AI54">
        <v>148.94999999999999</v>
      </c>
      <c r="AJ54">
        <v>154.38</v>
      </c>
      <c r="AK54">
        <v>154.83000000000001</v>
      </c>
      <c r="AL54">
        <v>154.02000000000001</v>
      </c>
      <c r="AM54">
        <v>154.65</v>
      </c>
      <c r="AN54">
        <v>157.41</v>
      </c>
      <c r="AO54">
        <v>159.38999999999999</v>
      </c>
      <c r="AP54">
        <v>161.32</v>
      </c>
      <c r="AQ54">
        <v>165.01</v>
      </c>
      <c r="AR54">
        <v>167.09</v>
      </c>
      <c r="AS54">
        <v>169.17</v>
      </c>
      <c r="AT54">
        <v>171.62</v>
      </c>
      <c r="AU54">
        <v>172.7</v>
      </c>
      <c r="AV54">
        <v>174.51</v>
      </c>
      <c r="AW54">
        <v>177.19</v>
      </c>
      <c r="AX54">
        <v>178.32</v>
      </c>
      <c r="AY54">
        <v>181.06</v>
      </c>
    </row>
    <row r="55" spans="1:51">
      <c r="A55" t="s">
        <v>110</v>
      </c>
      <c r="B55">
        <v>61.2</v>
      </c>
      <c r="C55">
        <v>63.08</v>
      </c>
      <c r="D55">
        <v>65.91</v>
      </c>
      <c r="E55">
        <v>68.97</v>
      </c>
      <c r="F55">
        <v>72.16</v>
      </c>
      <c r="G55">
        <v>75.38</v>
      </c>
      <c r="H55">
        <v>78.739999999999995</v>
      </c>
      <c r="I55">
        <v>82.37</v>
      </c>
      <c r="J55">
        <v>86.03</v>
      </c>
      <c r="K55">
        <v>89.88</v>
      </c>
      <c r="L55">
        <v>93.89</v>
      </c>
      <c r="M55">
        <v>98.11</v>
      </c>
      <c r="N55">
        <v>102.54</v>
      </c>
      <c r="O55">
        <v>107.14</v>
      </c>
      <c r="P55">
        <v>111.96</v>
      </c>
      <c r="Q55">
        <v>116.98</v>
      </c>
      <c r="R55">
        <v>122.22</v>
      </c>
      <c r="S55">
        <v>127.69</v>
      </c>
      <c r="T55">
        <v>133.41</v>
      </c>
      <c r="U55">
        <v>139.38</v>
      </c>
      <c r="V55">
        <v>111.16</v>
      </c>
      <c r="W55">
        <v>113.19</v>
      </c>
      <c r="X55">
        <v>118.47</v>
      </c>
      <c r="Y55">
        <v>123.1</v>
      </c>
      <c r="Z55">
        <v>125.75</v>
      </c>
      <c r="AA55">
        <v>129.03</v>
      </c>
      <c r="AB55">
        <v>129.41</v>
      </c>
      <c r="AC55">
        <v>134.96</v>
      </c>
      <c r="AD55">
        <v>140.29</v>
      </c>
      <c r="AE55">
        <v>143.49</v>
      </c>
      <c r="AF55">
        <v>149.33000000000001</v>
      </c>
      <c r="AG55">
        <v>153.08000000000001</v>
      </c>
      <c r="AH55">
        <v>154.08000000000001</v>
      </c>
      <c r="AI55">
        <v>161.25</v>
      </c>
      <c r="AJ55">
        <v>167.27</v>
      </c>
      <c r="AK55">
        <v>170.1</v>
      </c>
      <c r="AL55">
        <v>170.21</v>
      </c>
      <c r="AM55">
        <v>172.41</v>
      </c>
      <c r="AN55">
        <v>177.16</v>
      </c>
      <c r="AO55">
        <v>180.13</v>
      </c>
      <c r="AP55">
        <v>183.55</v>
      </c>
      <c r="AQ55">
        <v>188.93</v>
      </c>
      <c r="AR55">
        <v>192.67</v>
      </c>
      <c r="AS55">
        <v>196.79</v>
      </c>
      <c r="AT55">
        <v>200.75</v>
      </c>
      <c r="AU55">
        <v>203.34</v>
      </c>
      <c r="AV55">
        <v>207.56</v>
      </c>
      <c r="AW55">
        <v>211.91</v>
      </c>
      <c r="AX55">
        <v>215.17</v>
      </c>
      <c r="AY55">
        <v>222.54</v>
      </c>
    </row>
    <row r="56" spans="1:51">
      <c r="C56" t="s">
        <v>1</v>
      </c>
      <c r="D56" t="s">
        <v>0</v>
      </c>
      <c r="F56" t="s">
        <v>2</v>
      </c>
    </row>
    <row r="57" spans="1:51">
      <c r="A57" t="s">
        <v>99</v>
      </c>
      <c r="B57" t="s">
        <v>100</v>
      </c>
      <c r="C57" t="s">
        <v>103</v>
      </c>
      <c r="D57" t="s">
        <v>101</v>
      </c>
      <c r="F57" t="s">
        <v>101</v>
      </c>
    </row>
    <row r="58" spans="1:51">
      <c r="B58">
        <v>2013</v>
      </c>
      <c r="C58">
        <v>2014</v>
      </c>
      <c r="D58">
        <v>2015</v>
      </c>
      <c r="E58">
        <v>2016</v>
      </c>
      <c r="F58">
        <v>2017</v>
      </c>
      <c r="G58">
        <v>2018</v>
      </c>
      <c r="H58">
        <v>2019</v>
      </c>
      <c r="I58">
        <v>2020</v>
      </c>
      <c r="J58">
        <v>2021</v>
      </c>
      <c r="K58">
        <v>2022</v>
      </c>
      <c r="L58">
        <v>2023</v>
      </c>
      <c r="M58">
        <v>2024</v>
      </c>
      <c r="N58">
        <v>2025</v>
      </c>
      <c r="O58">
        <v>2026</v>
      </c>
      <c r="P58">
        <v>2027</v>
      </c>
      <c r="Q58">
        <v>2028</v>
      </c>
      <c r="R58">
        <v>2029</v>
      </c>
      <c r="S58">
        <v>2030</v>
      </c>
      <c r="T58">
        <v>2031</v>
      </c>
      <c r="U58">
        <v>2032</v>
      </c>
      <c r="V58">
        <v>2033</v>
      </c>
      <c r="W58">
        <v>2034</v>
      </c>
      <c r="X58">
        <v>2035</v>
      </c>
      <c r="Y58">
        <v>2036</v>
      </c>
      <c r="Z58">
        <v>2037</v>
      </c>
      <c r="AA58">
        <v>2038</v>
      </c>
      <c r="AB58">
        <v>2039</v>
      </c>
      <c r="AC58">
        <v>2040</v>
      </c>
      <c r="AD58">
        <v>2041</v>
      </c>
      <c r="AE58">
        <v>2042</v>
      </c>
      <c r="AF58">
        <v>2043</v>
      </c>
      <c r="AG58">
        <v>2044</v>
      </c>
      <c r="AH58">
        <v>2045</v>
      </c>
      <c r="AI58">
        <v>2046</v>
      </c>
      <c r="AJ58">
        <v>2047</v>
      </c>
      <c r="AK58">
        <v>2048</v>
      </c>
      <c r="AL58">
        <v>2049</v>
      </c>
      <c r="AM58">
        <v>2050</v>
      </c>
      <c r="AN58">
        <v>2051</v>
      </c>
      <c r="AO58">
        <v>2052</v>
      </c>
      <c r="AP58">
        <v>2053</v>
      </c>
      <c r="AQ58">
        <v>2054</v>
      </c>
      <c r="AR58">
        <v>2055</v>
      </c>
      <c r="AS58">
        <v>2056</v>
      </c>
      <c r="AT58">
        <v>2057</v>
      </c>
      <c r="AU58">
        <v>2058</v>
      </c>
      <c r="AV58">
        <v>2059</v>
      </c>
      <c r="AW58">
        <v>2060</v>
      </c>
      <c r="AX58">
        <v>2061</v>
      </c>
      <c r="AY58">
        <v>2062</v>
      </c>
    </row>
    <row r="59" spans="1:51">
      <c r="A59" t="s">
        <v>104</v>
      </c>
      <c r="B59">
        <v>61.2</v>
      </c>
      <c r="C59">
        <v>63.08</v>
      </c>
      <c r="D59">
        <v>65.94</v>
      </c>
      <c r="E59">
        <v>69.040000000000006</v>
      </c>
      <c r="F59">
        <v>72.27</v>
      </c>
      <c r="G59">
        <v>75.53</v>
      </c>
      <c r="H59">
        <v>78.930000000000007</v>
      </c>
      <c r="I59">
        <v>82.61</v>
      </c>
      <c r="J59">
        <v>86.33</v>
      </c>
      <c r="K59">
        <v>90.23</v>
      </c>
      <c r="L59">
        <v>94.3</v>
      </c>
      <c r="M59">
        <v>98.59</v>
      </c>
      <c r="N59">
        <v>103.08</v>
      </c>
      <c r="O59">
        <v>107.77</v>
      </c>
      <c r="P59">
        <v>112.67</v>
      </c>
      <c r="Q59">
        <v>117.78</v>
      </c>
      <c r="R59">
        <v>123.11</v>
      </c>
      <c r="S59">
        <v>128.69</v>
      </c>
      <c r="T59">
        <v>134.51</v>
      </c>
      <c r="U59">
        <v>140.6</v>
      </c>
      <c r="V59">
        <v>116.3</v>
      </c>
      <c r="W59">
        <v>119.72</v>
      </c>
      <c r="X59">
        <v>129.15</v>
      </c>
      <c r="Y59">
        <v>132.72999999999999</v>
      </c>
      <c r="Z59">
        <v>134.22999999999999</v>
      </c>
      <c r="AA59">
        <v>143.44</v>
      </c>
      <c r="AB59">
        <v>147.84</v>
      </c>
      <c r="AC59">
        <v>150.31</v>
      </c>
      <c r="AD59">
        <v>160.66999999999999</v>
      </c>
      <c r="AE59">
        <v>166.15</v>
      </c>
      <c r="AF59">
        <v>172.26</v>
      </c>
      <c r="AG59">
        <v>174.14</v>
      </c>
      <c r="AH59">
        <v>183.85</v>
      </c>
      <c r="AI59">
        <v>190.33</v>
      </c>
      <c r="AJ59">
        <v>196.24</v>
      </c>
      <c r="AK59">
        <v>200</v>
      </c>
      <c r="AL59">
        <v>200.9</v>
      </c>
      <c r="AM59">
        <v>203.61</v>
      </c>
      <c r="AN59">
        <v>209.47</v>
      </c>
      <c r="AO59">
        <v>213.84</v>
      </c>
      <c r="AP59">
        <v>220.2</v>
      </c>
      <c r="AQ59">
        <v>226.54</v>
      </c>
      <c r="AR59">
        <v>230.64</v>
      </c>
      <c r="AS59">
        <v>237.06</v>
      </c>
      <c r="AT59">
        <v>242.14</v>
      </c>
      <c r="AU59">
        <v>245.74</v>
      </c>
      <c r="AV59">
        <v>252.81</v>
      </c>
      <c r="AW59">
        <v>258.88</v>
      </c>
      <c r="AX59">
        <v>265.04000000000002</v>
      </c>
      <c r="AY59">
        <v>277.20999999999998</v>
      </c>
    </row>
    <row r="60" spans="1:51">
      <c r="A60" t="s">
        <v>105</v>
      </c>
      <c r="B60">
        <v>61.2</v>
      </c>
      <c r="C60">
        <v>63.08</v>
      </c>
      <c r="D60">
        <v>66.05</v>
      </c>
      <c r="E60">
        <v>69.28</v>
      </c>
      <c r="F60">
        <v>72.64</v>
      </c>
      <c r="G60">
        <v>76.05</v>
      </c>
      <c r="H60">
        <v>79.61</v>
      </c>
      <c r="I60">
        <v>83.46</v>
      </c>
      <c r="J60">
        <v>87.36</v>
      </c>
      <c r="K60">
        <v>91.47</v>
      </c>
      <c r="L60">
        <v>95.76</v>
      </c>
      <c r="M60">
        <v>100.29</v>
      </c>
      <c r="N60">
        <v>105.04</v>
      </c>
      <c r="O60">
        <v>110</v>
      </c>
      <c r="P60">
        <v>115.2</v>
      </c>
      <c r="Q60">
        <v>120.63</v>
      </c>
      <c r="R60">
        <v>126.31</v>
      </c>
      <c r="S60">
        <v>132.25</v>
      </c>
      <c r="T60">
        <v>138.47</v>
      </c>
      <c r="U60">
        <v>144.99</v>
      </c>
      <c r="V60">
        <v>120.44</v>
      </c>
      <c r="W60">
        <v>121.67</v>
      </c>
      <c r="X60">
        <v>132.6</v>
      </c>
      <c r="Y60">
        <v>135.46</v>
      </c>
      <c r="Z60">
        <v>137.57</v>
      </c>
      <c r="AA60">
        <v>137.44</v>
      </c>
      <c r="AB60">
        <v>145.26</v>
      </c>
      <c r="AC60">
        <v>148.97999999999999</v>
      </c>
      <c r="AD60">
        <v>151.47</v>
      </c>
      <c r="AE60">
        <v>160.06</v>
      </c>
      <c r="AF60">
        <v>166.56</v>
      </c>
      <c r="AG60">
        <v>169.04</v>
      </c>
      <c r="AH60">
        <v>169.61</v>
      </c>
      <c r="AI60">
        <v>179.37</v>
      </c>
      <c r="AJ60">
        <v>185.12</v>
      </c>
      <c r="AK60">
        <v>187.17</v>
      </c>
      <c r="AL60">
        <v>186.34</v>
      </c>
      <c r="AM60">
        <v>188.07</v>
      </c>
      <c r="AN60">
        <v>192.97</v>
      </c>
      <c r="AO60">
        <v>196.07</v>
      </c>
      <c r="AP60">
        <v>196.94</v>
      </c>
      <c r="AQ60">
        <v>198.4</v>
      </c>
      <c r="AR60">
        <v>199.82</v>
      </c>
      <c r="AS60">
        <v>201.68</v>
      </c>
      <c r="AT60">
        <v>204.57</v>
      </c>
      <c r="AU60">
        <v>207.68</v>
      </c>
      <c r="AV60">
        <v>211.17</v>
      </c>
      <c r="AW60">
        <v>217.93</v>
      </c>
      <c r="AX60">
        <v>222.28</v>
      </c>
      <c r="AY60">
        <v>225.87</v>
      </c>
    </row>
    <row r="61" spans="1:51">
      <c r="A61" t="s">
        <v>22</v>
      </c>
      <c r="B61">
        <v>61.2</v>
      </c>
      <c r="C61">
        <v>63.08</v>
      </c>
      <c r="D61">
        <v>66.34</v>
      </c>
      <c r="E61">
        <v>69.88</v>
      </c>
      <c r="F61">
        <v>73.59</v>
      </c>
      <c r="G61">
        <v>77.38</v>
      </c>
      <c r="H61">
        <v>81.349999999999994</v>
      </c>
      <c r="I61">
        <v>85.66</v>
      </c>
      <c r="J61">
        <v>90.06</v>
      </c>
      <c r="K61">
        <v>94.69</v>
      </c>
      <c r="L61">
        <v>99.57</v>
      </c>
      <c r="M61">
        <v>104.73</v>
      </c>
      <c r="N61">
        <v>110.17</v>
      </c>
      <c r="O61">
        <v>115.87</v>
      </c>
      <c r="P61">
        <v>121.88</v>
      </c>
      <c r="Q61">
        <v>128.16999999999999</v>
      </c>
      <c r="R61">
        <v>134.79</v>
      </c>
      <c r="S61">
        <v>141.75</v>
      </c>
      <c r="T61">
        <v>149.06</v>
      </c>
      <c r="U61">
        <v>156.76</v>
      </c>
      <c r="V61">
        <v>127.48</v>
      </c>
      <c r="W61">
        <v>128.41999999999999</v>
      </c>
      <c r="X61">
        <v>131.53</v>
      </c>
      <c r="Y61">
        <v>132.34</v>
      </c>
      <c r="Z61">
        <v>132.61000000000001</v>
      </c>
      <c r="AA61">
        <v>134.46</v>
      </c>
      <c r="AB61">
        <v>138.19</v>
      </c>
      <c r="AC61">
        <v>140.47</v>
      </c>
      <c r="AD61">
        <v>143.62</v>
      </c>
      <c r="AE61">
        <v>149.22999999999999</v>
      </c>
      <c r="AF61">
        <v>154.41999999999999</v>
      </c>
      <c r="AG61">
        <v>158.93</v>
      </c>
      <c r="AH61">
        <v>161.46</v>
      </c>
      <c r="AI61">
        <v>168.59</v>
      </c>
      <c r="AJ61">
        <v>174.03</v>
      </c>
      <c r="AK61">
        <v>175.29</v>
      </c>
      <c r="AL61">
        <v>175.04</v>
      </c>
      <c r="AM61">
        <v>176.77</v>
      </c>
      <c r="AN61">
        <v>181.47</v>
      </c>
      <c r="AO61">
        <v>184.59</v>
      </c>
      <c r="AP61">
        <v>189.84</v>
      </c>
      <c r="AQ61">
        <v>195.19</v>
      </c>
      <c r="AR61">
        <v>198.13</v>
      </c>
      <c r="AS61">
        <v>200.39</v>
      </c>
      <c r="AT61">
        <v>203.34</v>
      </c>
      <c r="AU61">
        <v>205.62</v>
      </c>
      <c r="AV61">
        <v>208.5</v>
      </c>
      <c r="AW61">
        <v>211.85</v>
      </c>
      <c r="AX61">
        <v>215.21</v>
      </c>
      <c r="AY61">
        <v>218.68</v>
      </c>
    </row>
    <row r="62" spans="1:51">
      <c r="A62" t="s">
        <v>106</v>
      </c>
      <c r="B62">
        <v>61.2</v>
      </c>
      <c r="C62">
        <v>63.08</v>
      </c>
      <c r="D62">
        <v>66.099999999999994</v>
      </c>
      <c r="E62">
        <v>69.37</v>
      </c>
      <c r="F62">
        <v>72.78</v>
      </c>
      <c r="G62">
        <v>76.25</v>
      </c>
      <c r="H62">
        <v>79.88</v>
      </c>
      <c r="I62">
        <v>83.8</v>
      </c>
      <c r="J62">
        <v>87.78</v>
      </c>
      <c r="K62">
        <v>91.96</v>
      </c>
      <c r="L62">
        <v>96.34</v>
      </c>
      <c r="M62">
        <v>100.97</v>
      </c>
      <c r="N62">
        <v>105.82</v>
      </c>
      <c r="O62">
        <v>110.9</v>
      </c>
      <c r="P62">
        <v>116.22</v>
      </c>
      <c r="Q62">
        <v>121.77</v>
      </c>
      <c r="R62">
        <v>127.59</v>
      </c>
      <c r="S62">
        <v>133.69</v>
      </c>
      <c r="T62">
        <v>140.07</v>
      </c>
      <c r="U62">
        <v>146.77000000000001</v>
      </c>
      <c r="V62">
        <v>116.95</v>
      </c>
      <c r="W62">
        <v>119.3</v>
      </c>
      <c r="X62">
        <v>124.35</v>
      </c>
      <c r="Y62">
        <v>128.18</v>
      </c>
      <c r="Z62">
        <v>131.1</v>
      </c>
      <c r="AA62">
        <v>131.47</v>
      </c>
      <c r="AB62">
        <v>139.55000000000001</v>
      </c>
      <c r="AC62">
        <v>143.54</v>
      </c>
      <c r="AD62">
        <v>146.51</v>
      </c>
      <c r="AE62">
        <v>155.13999999999999</v>
      </c>
      <c r="AF62">
        <v>161.53</v>
      </c>
      <c r="AG62">
        <v>164.13</v>
      </c>
      <c r="AH62">
        <v>165.37</v>
      </c>
      <c r="AI62">
        <v>176.74</v>
      </c>
      <c r="AJ62">
        <v>179.33</v>
      </c>
      <c r="AK62">
        <v>183.08</v>
      </c>
      <c r="AL62">
        <v>182.62</v>
      </c>
      <c r="AM62">
        <v>183.57</v>
      </c>
      <c r="AN62">
        <v>186.9</v>
      </c>
      <c r="AO62">
        <v>189.35</v>
      </c>
      <c r="AP62">
        <v>191.9</v>
      </c>
      <c r="AQ62">
        <v>197.06</v>
      </c>
      <c r="AR62">
        <v>203</v>
      </c>
      <c r="AS62">
        <v>206.53</v>
      </c>
      <c r="AT62">
        <v>209.83</v>
      </c>
      <c r="AU62">
        <v>212.27</v>
      </c>
      <c r="AV62">
        <v>215.72</v>
      </c>
      <c r="AW62">
        <v>221.55</v>
      </c>
      <c r="AX62">
        <v>226.62</v>
      </c>
      <c r="AY62">
        <v>231.05</v>
      </c>
    </row>
    <row r="63" spans="1:51">
      <c r="A63" t="s">
        <v>107</v>
      </c>
      <c r="B63">
        <v>61.2</v>
      </c>
      <c r="C63">
        <v>63.08</v>
      </c>
      <c r="D63">
        <v>66.62</v>
      </c>
      <c r="E63">
        <v>70.47</v>
      </c>
      <c r="F63">
        <v>74.52</v>
      </c>
      <c r="G63">
        <v>78.69</v>
      </c>
      <c r="H63">
        <v>83.08</v>
      </c>
      <c r="I63">
        <v>87.84</v>
      </c>
      <c r="J63">
        <v>92.74</v>
      </c>
      <c r="K63">
        <v>97.93</v>
      </c>
      <c r="L63">
        <v>103.41</v>
      </c>
      <c r="M63">
        <v>109.22</v>
      </c>
      <c r="N63">
        <v>115.38</v>
      </c>
      <c r="O63">
        <v>121.86</v>
      </c>
      <c r="P63">
        <v>128.72</v>
      </c>
      <c r="Q63">
        <v>135.94</v>
      </c>
      <c r="R63">
        <v>143.55000000000001</v>
      </c>
      <c r="S63">
        <v>151.6</v>
      </c>
      <c r="T63">
        <v>160.09</v>
      </c>
      <c r="U63">
        <v>169.07</v>
      </c>
      <c r="V63">
        <v>129.32</v>
      </c>
      <c r="W63">
        <v>129.76</v>
      </c>
      <c r="X63">
        <v>131.96</v>
      </c>
      <c r="Y63">
        <v>132.37</v>
      </c>
      <c r="Z63">
        <v>132.97</v>
      </c>
      <c r="AA63">
        <v>134.47999999999999</v>
      </c>
      <c r="AB63">
        <v>135.22</v>
      </c>
      <c r="AC63">
        <v>135.88</v>
      </c>
      <c r="AD63">
        <v>141.15</v>
      </c>
      <c r="AE63">
        <v>142.29</v>
      </c>
      <c r="AF63">
        <v>145.25</v>
      </c>
      <c r="AG63">
        <v>146.16</v>
      </c>
      <c r="AH63">
        <v>149.96</v>
      </c>
      <c r="AI63">
        <v>153.31</v>
      </c>
      <c r="AJ63">
        <v>160.27000000000001</v>
      </c>
      <c r="AK63">
        <v>161.26</v>
      </c>
      <c r="AL63">
        <v>160.62</v>
      </c>
      <c r="AM63">
        <v>160.85</v>
      </c>
      <c r="AN63">
        <v>163.84</v>
      </c>
      <c r="AO63">
        <v>165.31</v>
      </c>
      <c r="AP63">
        <v>167.01</v>
      </c>
      <c r="AQ63">
        <v>170.19</v>
      </c>
      <c r="AR63">
        <v>172.46</v>
      </c>
      <c r="AS63">
        <v>174.31</v>
      </c>
      <c r="AT63">
        <v>176.74</v>
      </c>
      <c r="AU63">
        <v>177.37</v>
      </c>
      <c r="AV63">
        <v>179.38</v>
      </c>
      <c r="AW63">
        <v>181.3</v>
      </c>
      <c r="AX63">
        <v>183.93</v>
      </c>
      <c r="AY63">
        <v>186.56</v>
      </c>
    </row>
    <row r="64" spans="1:51">
      <c r="A64" t="s">
        <v>108</v>
      </c>
      <c r="B64">
        <v>61.2</v>
      </c>
      <c r="C64">
        <v>63.08</v>
      </c>
      <c r="D64">
        <v>66.62</v>
      </c>
      <c r="E64">
        <v>70.47</v>
      </c>
      <c r="F64">
        <v>74.52</v>
      </c>
      <c r="G64">
        <v>78.69</v>
      </c>
      <c r="H64">
        <v>83.08</v>
      </c>
      <c r="I64">
        <v>87.84</v>
      </c>
      <c r="J64">
        <v>92.74</v>
      </c>
      <c r="K64">
        <v>97.93</v>
      </c>
      <c r="L64">
        <v>103.4</v>
      </c>
      <c r="M64">
        <v>109.22</v>
      </c>
      <c r="N64">
        <v>115.37</v>
      </c>
      <c r="O64">
        <v>121.86</v>
      </c>
      <c r="P64">
        <v>128.71</v>
      </c>
      <c r="Q64">
        <v>135.93</v>
      </c>
      <c r="R64">
        <v>143.54</v>
      </c>
      <c r="S64">
        <v>151.59</v>
      </c>
      <c r="T64">
        <v>160.08000000000001</v>
      </c>
      <c r="U64">
        <v>169.05</v>
      </c>
      <c r="V64">
        <v>125.86</v>
      </c>
      <c r="W64">
        <v>126.32</v>
      </c>
      <c r="X64">
        <v>128.21</v>
      </c>
      <c r="Y64">
        <v>128.32</v>
      </c>
      <c r="Z64">
        <v>130.16</v>
      </c>
      <c r="AA64">
        <v>131.84</v>
      </c>
      <c r="AB64">
        <v>132.38</v>
      </c>
      <c r="AC64">
        <v>133.62</v>
      </c>
      <c r="AD64">
        <v>135.12</v>
      </c>
      <c r="AE64">
        <v>139.24</v>
      </c>
      <c r="AF64">
        <v>142.96</v>
      </c>
      <c r="AG64">
        <v>143.66999999999999</v>
      </c>
      <c r="AH64">
        <v>146.41</v>
      </c>
      <c r="AI64">
        <v>150.49</v>
      </c>
      <c r="AJ64">
        <v>157.63</v>
      </c>
      <c r="AK64">
        <v>158.36000000000001</v>
      </c>
      <c r="AL64">
        <v>157.49</v>
      </c>
      <c r="AM64">
        <v>157.47</v>
      </c>
      <c r="AN64">
        <v>160.28</v>
      </c>
      <c r="AO64">
        <v>161.58000000000001</v>
      </c>
      <c r="AP64">
        <v>163.09</v>
      </c>
      <c r="AQ64">
        <v>166.07</v>
      </c>
      <c r="AR64">
        <v>168.13</v>
      </c>
      <c r="AS64">
        <v>170.53</v>
      </c>
      <c r="AT64">
        <v>171.99</v>
      </c>
      <c r="AU64">
        <v>173.22</v>
      </c>
      <c r="AV64">
        <v>174.98</v>
      </c>
      <c r="AW64">
        <v>176.7</v>
      </c>
      <c r="AX64">
        <v>178.42</v>
      </c>
      <c r="AY64">
        <v>180.88</v>
      </c>
    </row>
    <row r="65" spans="1:51">
      <c r="A65" t="s">
        <v>109</v>
      </c>
      <c r="B65">
        <v>61.2</v>
      </c>
      <c r="C65">
        <v>63.08</v>
      </c>
      <c r="D65">
        <v>66.38</v>
      </c>
      <c r="E65">
        <v>69.97</v>
      </c>
      <c r="F65">
        <v>73.73</v>
      </c>
      <c r="G65">
        <v>77.569999999999993</v>
      </c>
      <c r="H65">
        <v>81.61</v>
      </c>
      <c r="I65">
        <v>85.98</v>
      </c>
      <c r="J65">
        <v>90.46</v>
      </c>
      <c r="K65">
        <v>95.18</v>
      </c>
      <c r="L65">
        <v>100.14</v>
      </c>
      <c r="M65">
        <v>105.4</v>
      </c>
      <c r="N65">
        <v>110.94</v>
      </c>
      <c r="O65">
        <v>116.76</v>
      </c>
      <c r="P65">
        <v>122.89</v>
      </c>
      <c r="Q65">
        <v>129.31</v>
      </c>
      <c r="R65">
        <v>136.08000000000001</v>
      </c>
      <c r="S65">
        <v>143.19</v>
      </c>
      <c r="T65">
        <v>150.66999999999999</v>
      </c>
      <c r="U65">
        <v>158.56</v>
      </c>
      <c r="V65">
        <v>126.43</v>
      </c>
      <c r="W65">
        <v>141.52000000000001</v>
      </c>
      <c r="X65">
        <v>144.80000000000001</v>
      </c>
      <c r="Y65">
        <v>145.75</v>
      </c>
      <c r="Z65">
        <v>145.72</v>
      </c>
      <c r="AA65">
        <v>146.29</v>
      </c>
      <c r="AB65">
        <v>146.16</v>
      </c>
      <c r="AC65">
        <v>146.82</v>
      </c>
      <c r="AD65">
        <v>147.66</v>
      </c>
      <c r="AE65">
        <v>151.46</v>
      </c>
      <c r="AF65">
        <v>154.58000000000001</v>
      </c>
      <c r="AG65">
        <v>154.83000000000001</v>
      </c>
      <c r="AH65">
        <v>156.93</v>
      </c>
      <c r="AI65">
        <v>160.54</v>
      </c>
      <c r="AJ65">
        <v>167.08</v>
      </c>
      <c r="AK65">
        <v>167.06</v>
      </c>
      <c r="AL65">
        <v>166.11</v>
      </c>
      <c r="AM65">
        <v>165.96</v>
      </c>
      <c r="AN65">
        <v>167.62</v>
      </c>
      <c r="AO65">
        <v>168.76</v>
      </c>
      <c r="AP65">
        <v>170.43</v>
      </c>
      <c r="AQ65">
        <v>173.1</v>
      </c>
      <c r="AR65">
        <v>175.14</v>
      </c>
      <c r="AS65">
        <v>177.37</v>
      </c>
      <c r="AT65">
        <v>178.79</v>
      </c>
      <c r="AU65">
        <v>179.92</v>
      </c>
      <c r="AV65">
        <v>181.31</v>
      </c>
      <c r="AW65">
        <v>182.74</v>
      </c>
      <c r="AX65">
        <v>184.39</v>
      </c>
      <c r="AY65">
        <v>186.61</v>
      </c>
    </row>
    <row r="66" spans="1:51">
      <c r="A66" t="s">
        <v>110</v>
      </c>
      <c r="B66">
        <v>61.2</v>
      </c>
      <c r="C66">
        <v>63.08</v>
      </c>
      <c r="D66">
        <v>66.16</v>
      </c>
      <c r="E66">
        <v>69.510000000000005</v>
      </c>
      <c r="F66">
        <v>73</v>
      </c>
      <c r="G66">
        <v>76.56</v>
      </c>
      <c r="H66">
        <v>80.27</v>
      </c>
      <c r="I66">
        <v>84.29</v>
      </c>
      <c r="J66">
        <v>88.39</v>
      </c>
      <c r="K66">
        <v>92.69</v>
      </c>
      <c r="L66">
        <v>97.21</v>
      </c>
      <c r="M66">
        <v>101.97</v>
      </c>
      <c r="N66">
        <v>106.98</v>
      </c>
      <c r="O66">
        <v>112.22</v>
      </c>
      <c r="P66">
        <v>117.72</v>
      </c>
      <c r="Q66">
        <v>123.47</v>
      </c>
      <c r="R66">
        <v>129.5</v>
      </c>
      <c r="S66">
        <v>135.82</v>
      </c>
      <c r="T66">
        <v>142.44999999999999</v>
      </c>
      <c r="U66">
        <v>149.4</v>
      </c>
      <c r="V66">
        <v>118.11</v>
      </c>
      <c r="W66">
        <v>120.17</v>
      </c>
      <c r="X66">
        <v>126.43</v>
      </c>
      <c r="Y66">
        <v>130.85</v>
      </c>
      <c r="Z66">
        <v>133.24</v>
      </c>
      <c r="AA66">
        <v>136.36000000000001</v>
      </c>
      <c r="AB66">
        <v>136.76</v>
      </c>
      <c r="AC66">
        <v>144.91999999999999</v>
      </c>
      <c r="AD66">
        <v>150.31</v>
      </c>
      <c r="AE66">
        <v>152.96</v>
      </c>
      <c r="AF66">
        <v>158.41</v>
      </c>
      <c r="AG66">
        <v>163.16999999999999</v>
      </c>
      <c r="AH66">
        <v>164.38</v>
      </c>
      <c r="AI66">
        <v>174.66</v>
      </c>
      <c r="AJ66">
        <v>180.59</v>
      </c>
      <c r="AK66">
        <v>182.74</v>
      </c>
      <c r="AL66">
        <v>182.22</v>
      </c>
      <c r="AM66">
        <v>183.55</v>
      </c>
      <c r="AN66">
        <v>187.42</v>
      </c>
      <c r="AO66">
        <v>189.35</v>
      </c>
      <c r="AP66">
        <v>192.16</v>
      </c>
      <c r="AQ66">
        <v>196.58</v>
      </c>
      <c r="AR66">
        <v>200.18</v>
      </c>
      <c r="AS66">
        <v>204.24</v>
      </c>
      <c r="AT66">
        <v>207.58</v>
      </c>
      <c r="AU66">
        <v>210.13</v>
      </c>
      <c r="AV66">
        <v>213.48</v>
      </c>
      <c r="AW66">
        <v>216.61</v>
      </c>
      <c r="AX66">
        <v>220.57</v>
      </c>
      <c r="AY66">
        <v>230.88</v>
      </c>
    </row>
    <row r="67" spans="1:51">
      <c r="C67" t="s">
        <v>1</v>
      </c>
      <c r="D67" t="s">
        <v>0</v>
      </c>
      <c r="F67" t="s">
        <v>2</v>
      </c>
    </row>
    <row r="68" spans="1:51">
      <c r="A68" t="s">
        <v>99</v>
      </c>
      <c r="B68" t="s">
        <v>100</v>
      </c>
      <c r="C68" t="s">
        <v>111</v>
      </c>
      <c r="D68" t="s">
        <v>101</v>
      </c>
      <c r="F68" t="s">
        <v>103</v>
      </c>
    </row>
    <row r="69" spans="1:51">
      <c r="B69">
        <v>2013</v>
      </c>
      <c r="C69">
        <v>2014</v>
      </c>
      <c r="D69">
        <v>2015</v>
      </c>
      <c r="E69">
        <v>2016</v>
      </c>
      <c r="F69">
        <v>2017</v>
      </c>
      <c r="G69">
        <v>2018</v>
      </c>
      <c r="H69">
        <v>2019</v>
      </c>
      <c r="I69">
        <v>2020</v>
      </c>
      <c r="J69">
        <v>2021</v>
      </c>
      <c r="K69">
        <v>2022</v>
      </c>
      <c r="L69">
        <v>2023</v>
      </c>
      <c r="M69">
        <v>2024</v>
      </c>
      <c r="N69">
        <v>2025</v>
      </c>
      <c r="O69">
        <v>2026</v>
      </c>
      <c r="P69">
        <v>2027</v>
      </c>
      <c r="Q69">
        <v>2028</v>
      </c>
      <c r="R69">
        <v>2029</v>
      </c>
      <c r="S69">
        <v>2030</v>
      </c>
      <c r="T69">
        <v>2031</v>
      </c>
      <c r="U69">
        <v>2032</v>
      </c>
      <c r="V69">
        <v>2033</v>
      </c>
      <c r="W69">
        <v>2034</v>
      </c>
      <c r="X69">
        <v>2035</v>
      </c>
      <c r="Y69">
        <v>2036</v>
      </c>
      <c r="Z69">
        <v>2037</v>
      </c>
      <c r="AA69">
        <v>2038</v>
      </c>
      <c r="AB69">
        <v>2039</v>
      </c>
      <c r="AC69">
        <v>2040</v>
      </c>
      <c r="AD69">
        <v>2041</v>
      </c>
      <c r="AE69">
        <v>2042</v>
      </c>
      <c r="AF69">
        <v>2043</v>
      </c>
      <c r="AG69">
        <v>2044</v>
      </c>
      <c r="AH69">
        <v>2045</v>
      </c>
      <c r="AI69">
        <v>2046</v>
      </c>
      <c r="AJ69">
        <v>2047</v>
      </c>
      <c r="AK69">
        <v>2048</v>
      </c>
      <c r="AL69">
        <v>2049</v>
      </c>
      <c r="AM69">
        <v>2050</v>
      </c>
      <c r="AN69">
        <v>2051</v>
      </c>
      <c r="AO69">
        <v>2052</v>
      </c>
      <c r="AP69">
        <v>2053</v>
      </c>
      <c r="AQ69">
        <v>2054</v>
      </c>
      <c r="AR69">
        <v>2055</v>
      </c>
      <c r="AS69">
        <v>2056</v>
      </c>
      <c r="AT69">
        <v>2057</v>
      </c>
      <c r="AU69">
        <v>2058</v>
      </c>
      <c r="AV69">
        <v>2059</v>
      </c>
      <c r="AW69">
        <v>2060</v>
      </c>
      <c r="AX69">
        <v>2061</v>
      </c>
      <c r="AY69">
        <v>2062</v>
      </c>
    </row>
    <row r="70" spans="1:51">
      <c r="A70" t="s">
        <v>104</v>
      </c>
      <c r="B70">
        <v>61.2</v>
      </c>
      <c r="C70">
        <v>63.08</v>
      </c>
      <c r="D70">
        <v>66.099999999999994</v>
      </c>
      <c r="E70">
        <v>69.39</v>
      </c>
      <c r="F70">
        <v>72.81</v>
      </c>
      <c r="G70">
        <v>76.290000000000006</v>
      </c>
      <c r="H70">
        <v>79.930000000000007</v>
      </c>
      <c r="I70">
        <v>83.86</v>
      </c>
      <c r="J70">
        <v>87.86</v>
      </c>
      <c r="K70">
        <v>92.06</v>
      </c>
      <c r="L70">
        <v>96.45</v>
      </c>
      <c r="M70">
        <v>101.1</v>
      </c>
      <c r="N70">
        <v>105.97</v>
      </c>
      <c r="O70">
        <v>111.06</v>
      </c>
      <c r="P70">
        <v>116.41</v>
      </c>
      <c r="Q70">
        <v>121.99</v>
      </c>
      <c r="R70">
        <v>127.84</v>
      </c>
      <c r="S70">
        <v>133.96</v>
      </c>
      <c r="T70">
        <v>140.38</v>
      </c>
      <c r="U70">
        <v>147.1</v>
      </c>
      <c r="V70">
        <v>112.89</v>
      </c>
      <c r="W70">
        <v>115.28</v>
      </c>
      <c r="X70">
        <v>123.27</v>
      </c>
      <c r="Y70">
        <v>126.08</v>
      </c>
      <c r="Z70">
        <v>127.59</v>
      </c>
      <c r="AA70">
        <v>134.80000000000001</v>
      </c>
      <c r="AB70">
        <v>137.97999999999999</v>
      </c>
      <c r="AC70">
        <v>140.19999999999999</v>
      </c>
      <c r="AD70">
        <v>148.24</v>
      </c>
      <c r="AE70">
        <v>152.25</v>
      </c>
      <c r="AF70">
        <v>157.52000000000001</v>
      </c>
      <c r="AG70">
        <v>159.38999999999999</v>
      </c>
      <c r="AH70">
        <v>166.29</v>
      </c>
      <c r="AI70">
        <v>171.35</v>
      </c>
      <c r="AJ70">
        <v>176.26</v>
      </c>
      <c r="AK70">
        <v>178.87</v>
      </c>
      <c r="AL70">
        <v>180.78</v>
      </c>
      <c r="AM70">
        <v>183.82</v>
      </c>
      <c r="AN70">
        <v>189.95</v>
      </c>
      <c r="AO70">
        <v>193.9</v>
      </c>
      <c r="AP70">
        <v>199.32</v>
      </c>
      <c r="AQ70">
        <v>205.49</v>
      </c>
      <c r="AR70">
        <v>209.41</v>
      </c>
      <c r="AS70">
        <v>214.91</v>
      </c>
      <c r="AT70">
        <v>219.58</v>
      </c>
      <c r="AU70">
        <v>223.19</v>
      </c>
      <c r="AV70">
        <v>229.14</v>
      </c>
      <c r="AW70">
        <v>234.69</v>
      </c>
      <c r="AX70">
        <v>240.46</v>
      </c>
      <c r="AY70">
        <v>250.25</v>
      </c>
    </row>
    <row r="71" spans="1:51">
      <c r="A71" t="s">
        <v>105</v>
      </c>
      <c r="B71">
        <v>61.2</v>
      </c>
      <c r="C71">
        <v>63.08</v>
      </c>
      <c r="D71">
        <v>66.260000000000005</v>
      </c>
      <c r="E71">
        <v>69.72</v>
      </c>
      <c r="F71">
        <v>73.33</v>
      </c>
      <c r="G71">
        <v>77.02</v>
      </c>
      <c r="H71">
        <v>80.88</v>
      </c>
      <c r="I71">
        <v>85.06</v>
      </c>
      <c r="J71">
        <v>89.32</v>
      </c>
      <c r="K71">
        <v>93.82</v>
      </c>
      <c r="L71">
        <v>98.53</v>
      </c>
      <c r="M71">
        <v>103.52</v>
      </c>
      <c r="N71">
        <v>108.76</v>
      </c>
      <c r="O71">
        <v>114.26</v>
      </c>
      <c r="P71">
        <v>120.05</v>
      </c>
      <c r="Q71">
        <v>126.1</v>
      </c>
      <c r="R71">
        <v>132.44999999999999</v>
      </c>
      <c r="S71">
        <v>139.13</v>
      </c>
      <c r="T71">
        <v>146.13999999999999</v>
      </c>
      <c r="U71">
        <v>153.5</v>
      </c>
      <c r="V71">
        <v>121</v>
      </c>
      <c r="W71">
        <v>122.29</v>
      </c>
      <c r="X71">
        <v>131.52000000000001</v>
      </c>
      <c r="Y71">
        <v>133.82</v>
      </c>
      <c r="Z71">
        <v>135.24</v>
      </c>
      <c r="AA71">
        <v>135.88999999999999</v>
      </c>
      <c r="AB71">
        <v>141.68</v>
      </c>
      <c r="AC71">
        <v>144.6</v>
      </c>
      <c r="AD71">
        <v>146.51</v>
      </c>
      <c r="AE71">
        <v>152.15</v>
      </c>
      <c r="AF71">
        <v>156.5</v>
      </c>
      <c r="AG71">
        <v>157.35</v>
      </c>
      <c r="AH71">
        <v>156.97</v>
      </c>
      <c r="AI71">
        <v>163.63999999999999</v>
      </c>
      <c r="AJ71">
        <v>167.39</v>
      </c>
      <c r="AK71">
        <v>168.68</v>
      </c>
      <c r="AL71">
        <v>169.68</v>
      </c>
      <c r="AM71">
        <v>172.12</v>
      </c>
      <c r="AN71">
        <v>177.72</v>
      </c>
      <c r="AO71">
        <v>180.78</v>
      </c>
      <c r="AP71">
        <v>181.99</v>
      </c>
      <c r="AQ71">
        <v>184.2</v>
      </c>
      <c r="AR71">
        <v>186.33</v>
      </c>
      <c r="AS71">
        <v>188.9</v>
      </c>
      <c r="AT71">
        <v>192.36</v>
      </c>
      <c r="AU71">
        <v>195.41</v>
      </c>
      <c r="AV71">
        <v>199.03</v>
      </c>
      <c r="AW71">
        <v>204.39</v>
      </c>
      <c r="AX71">
        <v>209.05</v>
      </c>
      <c r="AY71">
        <v>212.91</v>
      </c>
    </row>
    <row r="72" spans="1:51">
      <c r="A72" t="s">
        <v>22</v>
      </c>
      <c r="B72">
        <v>61.2</v>
      </c>
      <c r="C72">
        <v>63.08</v>
      </c>
      <c r="D72">
        <v>66.55</v>
      </c>
      <c r="E72">
        <v>70.33</v>
      </c>
      <c r="F72">
        <v>74.3</v>
      </c>
      <c r="G72">
        <v>78.38</v>
      </c>
      <c r="H72">
        <v>82.67</v>
      </c>
      <c r="I72">
        <v>87.33</v>
      </c>
      <c r="J72">
        <v>92.11</v>
      </c>
      <c r="K72">
        <v>97.16</v>
      </c>
      <c r="L72">
        <v>102.5</v>
      </c>
      <c r="M72">
        <v>108.16</v>
      </c>
      <c r="N72">
        <v>114.14</v>
      </c>
      <c r="O72">
        <v>120.43</v>
      </c>
      <c r="P72">
        <v>127.09</v>
      </c>
      <c r="Q72">
        <v>134.08000000000001</v>
      </c>
      <c r="R72">
        <v>141.44999999999999</v>
      </c>
      <c r="S72">
        <v>149.24</v>
      </c>
      <c r="T72">
        <v>157.44</v>
      </c>
      <c r="U72">
        <v>166.11</v>
      </c>
      <c r="V72">
        <v>131.07</v>
      </c>
      <c r="W72">
        <v>131.53</v>
      </c>
      <c r="X72">
        <v>134.4</v>
      </c>
      <c r="Y72">
        <v>135.13</v>
      </c>
      <c r="Z72">
        <v>135.46</v>
      </c>
      <c r="AA72">
        <v>136.91999999999999</v>
      </c>
      <c r="AB72">
        <v>139.63999999999999</v>
      </c>
      <c r="AC72">
        <v>141.41</v>
      </c>
      <c r="AD72">
        <v>144.07</v>
      </c>
      <c r="AE72">
        <v>148.12</v>
      </c>
      <c r="AF72">
        <v>152.46</v>
      </c>
      <c r="AG72">
        <v>155.72</v>
      </c>
      <c r="AH72">
        <v>157.35</v>
      </c>
      <c r="AI72">
        <v>162.78</v>
      </c>
      <c r="AJ72">
        <v>167.17</v>
      </c>
      <c r="AK72">
        <v>167.73</v>
      </c>
      <c r="AL72">
        <v>168.74</v>
      </c>
      <c r="AM72">
        <v>171.12</v>
      </c>
      <c r="AN72">
        <v>176.3</v>
      </c>
      <c r="AO72">
        <v>179.28</v>
      </c>
      <c r="AP72">
        <v>183.83</v>
      </c>
      <c r="AQ72">
        <v>189.19</v>
      </c>
      <c r="AR72">
        <v>192.34</v>
      </c>
      <c r="AS72">
        <v>194.56</v>
      </c>
      <c r="AT72">
        <v>197.87</v>
      </c>
      <c r="AU72">
        <v>200.37</v>
      </c>
      <c r="AV72">
        <v>203.33</v>
      </c>
      <c r="AW72">
        <v>206.73</v>
      </c>
      <c r="AX72">
        <v>210.58</v>
      </c>
      <c r="AY72">
        <v>213.97</v>
      </c>
    </row>
    <row r="73" spans="1:51">
      <c r="A73" t="s">
        <v>106</v>
      </c>
      <c r="B73">
        <v>61.2</v>
      </c>
      <c r="C73">
        <v>63.08</v>
      </c>
      <c r="D73">
        <v>66.290000000000006</v>
      </c>
      <c r="E73">
        <v>69.78</v>
      </c>
      <c r="F73">
        <v>73.430000000000007</v>
      </c>
      <c r="G73">
        <v>77.16</v>
      </c>
      <c r="H73">
        <v>81.06</v>
      </c>
      <c r="I73">
        <v>85.29</v>
      </c>
      <c r="J73">
        <v>89.61</v>
      </c>
      <c r="K73">
        <v>94.16</v>
      </c>
      <c r="L73">
        <v>98.93</v>
      </c>
      <c r="M73">
        <v>103.99</v>
      </c>
      <c r="N73">
        <v>109.31</v>
      </c>
      <c r="O73">
        <v>114.89</v>
      </c>
      <c r="P73">
        <v>120.76</v>
      </c>
      <c r="Q73">
        <v>126.9</v>
      </c>
      <c r="R73">
        <v>133.36000000000001</v>
      </c>
      <c r="S73">
        <v>140.15</v>
      </c>
      <c r="T73">
        <v>147.27000000000001</v>
      </c>
      <c r="U73">
        <v>154.77000000000001</v>
      </c>
      <c r="V73">
        <v>116.91</v>
      </c>
      <c r="W73">
        <v>118.63</v>
      </c>
      <c r="X73">
        <v>123.19</v>
      </c>
      <c r="Y73">
        <v>127.71</v>
      </c>
      <c r="Z73">
        <v>129.9</v>
      </c>
      <c r="AA73">
        <v>130.99</v>
      </c>
      <c r="AB73">
        <v>137.01</v>
      </c>
      <c r="AC73">
        <v>140.08000000000001</v>
      </c>
      <c r="AD73">
        <v>142.91999999999999</v>
      </c>
      <c r="AE73">
        <v>149.5</v>
      </c>
      <c r="AF73">
        <v>154.82</v>
      </c>
      <c r="AG73">
        <v>156.75</v>
      </c>
      <c r="AH73">
        <v>157.63</v>
      </c>
      <c r="AI73">
        <v>165.69</v>
      </c>
      <c r="AJ73">
        <v>168.7</v>
      </c>
      <c r="AK73">
        <v>170.7</v>
      </c>
      <c r="AL73">
        <v>171.77</v>
      </c>
      <c r="AM73">
        <v>173.68</v>
      </c>
      <c r="AN73">
        <v>178.43</v>
      </c>
      <c r="AO73">
        <v>180.87</v>
      </c>
      <c r="AP73">
        <v>184.12</v>
      </c>
      <c r="AQ73">
        <v>188.89</v>
      </c>
      <c r="AR73">
        <v>194.01</v>
      </c>
      <c r="AS73">
        <v>197.17</v>
      </c>
      <c r="AT73">
        <v>200.49</v>
      </c>
      <c r="AU73">
        <v>203.23</v>
      </c>
      <c r="AV73">
        <v>206.71</v>
      </c>
      <c r="AW73">
        <v>212.48</v>
      </c>
      <c r="AX73">
        <v>217.26</v>
      </c>
      <c r="AY73">
        <v>221.73</v>
      </c>
    </row>
    <row r="74" spans="1:51">
      <c r="A74" t="s">
        <v>107</v>
      </c>
      <c r="B74">
        <v>61.2</v>
      </c>
      <c r="C74">
        <v>63.08</v>
      </c>
      <c r="D74">
        <v>66.849999999999994</v>
      </c>
      <c r="E74">
        <v>70.959999999999994</v>
      </c>
      <c r="F74">
        <v>75.3</v>
      </c>
      <c r="G74">
        <v>79.790000000000006</v>
      </c>
      <c r="H74">
        <v>84.54</v>
      </c>
      <c r="I74">
        <v>89.7</v>
      </c>
      <c r="J74">
        <v>95.03</v>
      </c>
      <c r="K74">
        <v>100.7</v>
      </c>
      <c r="L74">
        <v>106.7</v>
      </c>
      <c r="M74">
        <v>113.09</v>
      </c>
      <c r="N74">
        <v>119.88</v>
      </c>
      <c r="O74">
        <v>127.06</v>
      </c>
      <c r="P74">
        <v>134.68</v>
      </c>
      <c r="Q74">
        <v>142.72999999999999</v>
      </c>
      <c r="R74">
        <v>151.25</v>
      </c>
      <c r="S74">
        <v>160.29</v>
      </c>
      <c r="T74">
        <v>169.86</v>
      </c>
      <c r="U74">
        <v>180</v>
      </c>
      <c r="V74">
        <v>135.52000000000001</v>
      </c>
      <c r="W74">
        <v>135.71</v>
      </c>
      <c r="X74">
        <v>137.6</v>
      </c>
      <c r="Y74">
        <v>139.49</v>
      </c>
      <c r="Z74">
        <v>140.13999999999999</v>
      </c>
      <c r="AA74">
        <v>141.31</v>
      </c>
      <c r="AB74">
        <v>141.75</v>
      </c>
      <c r="AC74">
        <v>142.44999999999999</v>
      </c>
      <c r="AD74">
        <v>146.57</v>
      </c>
      <c r="AE74">
        <v>147.35</v>
      </c>
      <c r="AF74">
        <v>150.16</v>
      </c>
      <c r="AG74">
        <v>150.25</v>
      </c>
      <c r="AH74">
        <v>152.81</v>
      </c>
      <c r="AI74">
        <v>155.41</v>
      </c>
      <c r="AJ74">
        <v>160.29</v>
      </c>
      <c r="AK74">
        <v>160.74</v>
      </c>
      <c r="AL74">
        <v>161.36000000000001</v>
      </c>
      <c r="AM74">
        <v>162.55000000000001</v>
      </c>
      <c r="AN74">
        <v>166.72</v>
      </c>
      <c r="AO74">
        <v>168.3</v>
      </c>
      <c r="AP74">
        <v>170.7</v>
      </c>
      <c r="AQ74">
        <v>174.54</v>
      </c>
      <c r="AR74">
        <v>177.66</v>
      </c>
      <c r="AS74">
        <v>178.95</v>
      </c>
      <c r="AT74">
        <v>181.77</v>
      </c>
      <c r="AU74">
        <v>183.29</v>
      </c>
      <c r="AV74">
        <v>185.85</v>
      </c>
      <c r="AW74">
        <v>188.69</v>
      </c>
      <c r="AX74">
        <v>191.84</v>
      </c>
      <c r="AY74">
        <v>194.64</v>
      </c>
    </row>
    <row r="75" spans="1:51">
      <c r="A75" t="s">
        <v>108</v>
      </c>
      <c r="B75">
        <v>61.2</v>
      </c>
      <c r="C75">
        <v>63.08</v>
      </c>
      <c r="D75">
        <v>66.8</v>
      </c>
      <c r="E75">
        <v>70.86</v>
      </c>
      <c r="F75">
        <v>75.150000000000006</v>
      </c>
      <c r="G75">
        <v>79.569999999999993</v>
      </c>
      <c r="H75">
        <v>84.24</v>
      </c>
      <c r="I75">
        <v>89.32</v>
      </c>
      <c r="J75">
        <v>94.57</v>
      </c>
      <c r="K75">
        <v>100.14</v>
      </c>
      <c r="L75">
        <v>106.04</v>
      </c>
      <c r="M75">
        <v>112.31</v>
      </c>
      <c r="N75">
        <v>118.97</v>
      </c>
      <c r="O75">
        <v>126.01</v>
      </c>
      <c r="P75">
        <v>133.47</v>
      </c>
      <c r="Q75">
        <v>141.35</v>
      </c>
      <c r="R75">
        <v>149.69</v>
      </c>
      <c r="S75">
        <v>158.52000000000001</v>
      </c>
      <c r="T75">
        <v>167.87</v>
      </c>
      <c r="U75">
        <v>177.78</v>
      </c>
      <c r="V75">
        <v>130.34</v>
      </c>
      <c r="W75">
        <v>130.31</v>
      </c>
      <c r="X75">
        <v>132.06</v>
      </c>
      <c r="Y75">
        <v>133.56</v>
      </c>
      <c r="Z75">
        <v>137.08000000000001</v>
      </c>
      <c r="AA75">
        <v>138.65</v>
      </c>
      <c r="AB75">
        <v>138.81</v>
      </c>
      <c r="AC75">
        <v>139.65</v>
      </c>
      <c r="AD75">
        <v>142.4</v>
      </c>
      <c r="AE75">
        <v>145.68</v>
      </c>
      <c r="AF75">
        <v>148.99</v>
      </c>
      <c r="AG75">
        <v>149.56</v>
      </c>
      <c r="AH75">
        <v>151.22999999999999</v>
      </c>
      <c r="AI75">
        <v>154.4</v>
      </c>
      <c r="AJ75">
        <v>160.06</v>
      </c>
      <c r="AK75">
        <v>160.18</v>
      </c>
      <c r="AL75">
        <v>160.74</v>
      </c>
      <c r="AM75">
        <v>161.76</v>
      </c>
      <c r="AN75">
        <v>165.74</v>
      </c>
      <c r="AO75">
        <v>167.2</v>
      </c>
      <c r="AP75">
        <v>169.39</v>
      </c>
      <c r="AQ75">
        <v>173.09</v>
      </c>
      <c r="AR75">
        <v>176.03</v>
      </c>
      <c r="AS75">
        <v>177.99</v>
      </c>
      <c r="AT75">
        <v>180.23</v>
      </c>
      <c r="AU75">
        <v>181.69</v>
      </c>
      <c r="AV75">
        <v>183.98</v>
      </c>
      <c r="AW75">
        <v>186.72</v>
      </c>
      <c r="AX75">
        <v>189.07</v>
      </c>
      <c r="AY75">
        <v>192.02</v>
      </c>
    </row>
    <row r="76" spans="1:51">
      <c r="A76" t="s">
        <v>109</v>
      </c>
      <c r="B76">
        <v>61.2</v>
      </c>
      <c r="C76">
        <v>63.08</v>
      </c>
      <c r="D76">
        <v>66.56</v>
      </c>
      <c r="E76">
        <v>70.349999999999994</v>
      </c>
      <c r="F76">
        <v>74.34</v>
      </c>
      <c r="G76">
        <v>78.430000000000007</v>
      </c>
      <c r="H76">
        <v>82.73</v>
      </c>
      <c r="I76">
        <v>87.41</v>
      </c>
      <c r="J76">
        <v>92.21</v>
      </c>
      <c r="K76">
        <v>97.28</v>
      </c>
      <c r="L76">
        <v>102.64</v>
      </c>
      <c r="M76">
        <v>108.32</v>
      </c>
      <c r="N76">
        <v>114.33</v>
      </c>
      <c r="O76">
        <v>120.66</v>
      </c>
      <c r="P76">
        <v>127.34</v>
      </c>
      <c r="Q76">
        <v>134.37</v>
      </c>
      <c r="R76">
        <v>141.78</v>
      </c>
      <c r="S76">
        <v>149.6</v>
      </c>
      <c r="T76">
        <v>157.85</v>
      </c>
      <c r="U76">
        <v>166.57</v>
      </c>
      <c r="V76">
        <v>132.72999999999999</v>
      </c>
      <c r="W76">
        <v>147.03</v>
      </c>
      <c r="X76">
        <v>150.09</v>
      </c>
      <c r="Y76">
        <v>152.26</v>
      </c>
      <c r="Z76">
        <v>152.43</v>
      </c>
      <c r="AA76">
        <v>152.86000000000001</v>
      </c>
      <c r="AB76">
        <v>152.36000000000001</v>
      </c>
      <c r="AC76">
        <v>152.85</v>
      </c>
      <c r="AD76">
        <v>153.83000000000001</v>
      </c>
      <c r="AE76">
        <v>156.43</v>
      </c>
      <c r="AF76">
        <v>159.27000000000001</v>
      </c>
      <c r="AG76">
        <v>159.24</v>
      </c>
      <c r="AH76">
        <v>159.88999999999999</v>
      </c>
      <c r="AI76">
        <v>162.75</v>
      </c>
      <c r="AJ76">
        <v>167.88</v>
      </c>
      <c r="AK76">
        <v>167.65</v>
      </c>
      <c r="AL76">
        <v>167.99</v>
      </c>
      <c r="AM76">
        <v>168.89</v>
      </c>
      <c r="AN76">
        <v>172.37</v>
      </c>
      <c r="AO76">
        <v>173.84</v>
      </c>
      <c r="AP76">
        <v>175.94</v>
      </c>
      <c r="AQ76">
        <v>179.14</v>
      </c>
      <c r="AR76">
        <v>181.66</v>
      </c>
      <c r="AS76">
        <v>183.91</v>
      </c>
      <c r="AT76">
        <v>185.94</v>
      </c>
      <c r="AU76">
        <v>186.89</v>
      </c>
      <c r="AV76">
        <v>189.07</v>
      </c>
      <c r="AW76">
        <v>191.61</v>
      </c>
      <c r="AX76">
        <v>193.86</v>
      </c>
      <c r="AY76">
        <v>196.69</v>
      </c>
    </row>
    <row r="77" spans="1:51">
      <c r="A77" t="s">
        <v>110</v>
      </c>
      <c r="B77">
        <v>61.2</v>
      </c>
      <c r="C77">
        <v>63.08</v>
      </c>
      <c r="D77">
        <v>66.37</v>
      </c>
      <c r="E77">
        <v>69.94</v>
      </c>
      <c r="F77">
        <v>73.69</v>
      </c>
      <c r="G77">
        <v>77.52</v>
      </c>
      <c r="H77">
        <v>81.53</v>
      </c>
      <c r="I77">
        <v>85.89</v>
      </c>
      <c r="J77">
        <v>90.34</v>
      </c>
      <c r="K77">
        <v>95.04</v>
      </c>
      <c r="L77">
        <v>99.97</v>
      </c>
      <c r="M77">
        <v>105.2</v>
      </c>
      <c r="N77">
        <v>110.71</v>
      </c>
      <c r="O77">
        <v>116.5</v>
      </c>
      <c r="P77">
        <v>122.59</v>
      </c>
      <c r="Q77">
        <v>128.97999999999999</v>
      </c>
      <c r="R77">
        <v>135.69999999999999</v>
      </c>
      <c r="S77">
        <v>142.77000000000001</v>
      </c>
      <c r="T77">
        <v>150.21</v>
      </c>
      <c r="U77">
        <v>158.03</v>
      </c>
      <c r="V77">
        <v>117.79</v>
      </c>
      <c r="W77">
        <v>119.27</v>
      </c>
      <c r="X77">
        <v>124.87</v>
      </c>
      <c r="Y77">
        <v>129.88</v>
      </c>
      <c r="Z77">
        <v>131.63999999999999</v>
      </c>
      <c r="AA77">
        <v>134.18</v>
      </c>
      <c r="AB77">
        <v>134.84</v>
      </c>
      <c r="AC77">
        <v>141.31</v>
      </c>
      <c r="AD77">
        <v>145.51</v>
      </c>
      <c r="AE77">
        <v>147.49</v>
      </c>
      <c r="AF77">
        <v>152.13</v>
      </c>
      <c r="AG77">
        <v>155.13</v>
      </c>
      <c r="AH77">
        <v>155.96</v>
      </c>
      <c r="AI77">
        <v>164.11</v>
      </c>
      <c r="AJ77">
        <v>168.51</v>
      </c>
      <c r="AK77">
        <v>169.7</v>
      </c>
      <c r="AL77">
        <v>170.76</v>
      </c>
      <c r="AM77">
        <v>172.72</v>
      </c>
      <c r="AN77">
        <v>177.49</v>
      </c>
      <c r="AO77">
        <v>179.95</v>
      </c>
      <c r="AP77">
        <v>183.21</v>
      </c>
      <c r="AQ77">
        <v>187.87</v>
      </c>
      <c r="AR77">
        <v>191.4</v>
      </c>
      <c r="AS77">
        <v>195.05</v>
      </c>
      <c r="AT77">
        <v>198.49</v>
      </c>
      <c r="AU77">
        <v>200.73</v>
      </c>
      <c r="AV77">
        <v>204.2</v>
      </c>
      <c r="AW77">
        <v>208</v>
      </c>
      <c r="AX77">
        <v>211.89</v>
      </c>
      <c r="AY77">
        <v>220.29</v>
      </c>
    </row>
    <row r="78" spans="1:51">
      <c r="C78" t="s">
        <v>1</v>
      </c>
      <c r="D78" t="s">
        <v>0</v>
      </c>
      <c r="F78" t="s">
        <v>2</v>
      </c>
    </row>
    <row r="79" spans="1:51">
      <c r="A79" t="s">
        <v>99</v>
      </c>
      <c r="B79" t="s">
        <v>100</v>
      </c>
      <c r="C79" t="s">
        <v>111</v>
      </c>
      <c r="D79" t="s">
        <v>101</v>
      </c>
      <c r="F79" t="s">
        <v>101</v>
      </c>
    </row>
    <row r="80" spans="1:51">
      <c r="B80">
        <v>2013</v>
      </c>
      <c r="C80">
        <v>2014</v>
      </c>
      <c r="D80">
        <v>2015</v>
      </c>
      <c r="E80">
        <v>2016</v>
      </c>
      <c r="F80">
        <v>2017</v>
      </c>
      <c r="G80">
        <v>2018</v>
      </c>
      <c r="H80">
        <v>2019</v>
      </c>
      <c r="I80">
        <v>2020</v>
      </c>
      <c r="J80">
        <v>2021</v>
      </c>
      <c r="K80">
        <v>2022</v>
      </c>
      <c r="L80">
        <v>2023</v>
      </c>
      <c r="M80">
        <v>2024</v>
      </c>
      <c r="N80">
        <v>2025</v>
      </c>
      <c r="O80">
        <v>2026</v>
      </c>
      <c r="P80">
        <v>2027</v>
      </c>
      <c r="Q80">
        <v>2028</v>
      </c>
      <c r="R80">
        <v>2029</v>
      </c>
      <c r="S80">
        <v>2030</v>
      </c>
      <c r="T80">
        <v>2031</v>
      </c>
      <c r="U80">
        <v>2032</v>
      </c>
      <c r="V80">
        <v>2033</v>
      </c>
      <c r="W80">
        <v>2034</v>
      </c>
      <c r="X80">
        <v>2035</v>
      </c>
      <c r="Y80">
        <v>2036</v>
      </c>
      <c r="Z80">
        <v>2037</v>
      </c>
      <c r="AA80">
        <v>2038</v>
      </c>
      <c r="AB80">
        <v>2039</v>
      </c>
      <c r="AC80">
        <v>2040</v>
      </c>
      <c r="AD80">
        <v>2041</v>
      </c>
      <c r="AE80">
        <v>2042</v>
      </c>
      <c r="AF80">
        <v>2043</v>
      </c>
      <c r="AG80">
        <v>2044</v>
      </c>
      <c r="AH80">
        <v>2045</v>
      </c>
      <c r="AI80">
        <v>2046</v>
      </c>
      <c r="AJ80">
        <v>2047</v>
      </c>
      <c r="AK80">
        <v>2048</v>
      </c>
      <c r="AL80">
        <v>2049</v>
      </c>
      <c r="AM80">
        <v>2050</v>
      </c>
      <c r="AN80">
        <v>2051</v>
      </c>
      <c r="AO80">
        <v>2052</v>
      </c>
      <c r="AP80">
        <v>2053</v>
      </c>
      <c r="AQ80">
        <v>2054</v>
      </c>
      <c r="AR80">
        <v>2055</v>
      </c>
      <c r="AS80">
        <v>2056</v>
      </c>
      <c r="AT80">
        <v>2057</v>
      </c>
      <c r="AU80">
        <v>2058</v>
      </c>
      <c r="AV80">
        <v>2059</v>
      </c>
      <c r="AW80">
        <v>2060</v>
      </c>
      <c r="AX80">
        <v>2061</v>
      </c>
      <c r="AY80">
        <v>2062</v>
      </c>
    </row>
    <row r="81" spans="1:51">
      <c r="A81" t="s">
        <v>104</v>
      </c>
      <c r="B81">
        <v>61.2</v>
      </c>
      <c r="C81">
        <v>63.08</v>
      </c>
      <c r="D81">
        <v>66.150000000000006</v>
      </c>
      <c r="E81">
        <v>69.489999999999995</v>
      </c>
      <c r="F81">
        <v>72.97</v>
      </c>
      <c r="G81">
        <v>76.52</v>
      </c>
      <c r="H81">
        <v>80.22</v>
      </c>
      <c r="I81">
        <v>84.23</v>
      </c>
      <c r="J81">
        <v>88.31</v>
      </c>
      <c r="K81">
        <v>92.6</v>
      </c>
      <c r="L81">
        <v>97.1</v>
      </c>
      <c r="M81">
        <v>101.85</v>
      </c>
      <c r="N81">
        <v>106.83</v>
      </c>
      <c r="O81">
        <v>112.05</v>
      </c>
      <c r="P81">
        <v>117.53</v>
      </c>
      <c r="Q81">
        <v>123.26</v>
      </c>
      <c r="R81">
        <v>129.26</v>
      </c>
      <c r="S81">
        <v>135.55000000000001</v>
      </c>
      <c r="T81">
        <v>142.15</v>
      </c>
      <c r="U81">
        <v>149.07</v>
      </c>
      <c r="V81">
        <v>115.39</v>
      </c>
      <c r="W81">
        <v>117.77</v>
      </c>
      <c r="X81">
        <v>126.36</v>
      </c>
      <c r="Y81">
        <v>129.16</v>
      </c>
      <c r="Z81">
        <v>130.69999999999999</v>
      </c>
      <c r="AA81">
        <v>139.16999999999999</v>
      </c>
      <c r="AB81">
        <v>142.52000000000001</v>
      </c>
      <c r="AC81">
        <v>144.63999999999999</v>
      </c>
      <c r="AD81">
        <v>154.13</v>
      </c>
      <c r="AE81">
        <v>158.13999999999999</v>
      </c>
      <c r="AF81">
        <v>163.15</v>
      </c>
      <c r="AG81">
        <v>164.86</v>
      </c>
      <c r="AH81">
        <v>173.46</v>
      </c>
      <c r="AI81">
        <v>178.41</v>
      </c>
      <c r="AJ81">
        <v>183.08</v>
      </c>
      <c r="AK81">
        <v>185.52</v>
      </c>
      <c r="AL81">
        <v>187.16</v>
      </c>
      <c r="AM81">
        <v>189.82</v>
      </c>
      <c r="AN81">
        <v>195.67</v>
      </c>
      <c r="AO81">
        <v>199.26</v>
      </c>
      <c r="AP81">
        <v>204.96</v>
      </c>
      <c r="AQ81">
        <v>210.99</v>
      </c>
      <c r="AR81">
        <v>214.8</v>
      </c>
      <c r="AS81">
        <v>220.5</v>
      </c>
      <c r="AT81">
        <v>225.1</v>
      </c>
      <c r="AU81">
        <v>228.35</v>
      </c>
      <c r="AV81">
        <v>234.81</v>
      </c>
      <c r="AW81">
        <v>240.53</v>
      </c>
      <c r="AX81">
        <v>246.22</v>
      </c>
      <c r="AY81">
        <v>257.70999999999998</v>
      </c>
    </row>
    <row r="82" spans="1:51">
      <c r="A82" t="s">
        <v>105</v>
      </c>
      <c r="B82">
        <v>61.2</v>
      </c>
      <c r="C82">
        <v>63.08</v>
      </c>
      <c r="D82">
        <v>66.36</v>
      </c>
      <c r="E82">
        <v>69.930000000000007</v>
      </c>
      <c r="F82">
        <v>73.67</v>
      </c>
      <c r="G82">
        <v>77.489999999999995</v>
      </c>
      <c r="H82">
        <v>81.5</v>
      </c>
      <c r="I82">
        <v>85.84</v>
      </c>
      <c r="J82">
        <v>90.29</v>
      </c>
      <c r="K82">
        <v>94.97</v>
      </c>
      <c r="L82">
        <v>99.9</v>
      </c>
      <c r="M82">
        <v>105.12</v>
      </c>
      <c r="N82">
        <v>110.61</v>
      </c>
      <c r="O82">
        <v>116.38</v>
      </c>
      <c r="P82">
        <v>122.46</v>
      </c>
      <c r="Q82">
        <v>128.83000000000001</v>
      </c>
      <c r="R82">
        <v>135.53</v>
      </c>
      <c r="S82">
        <v>142.58000000000001</v>
      </c>
      <c r="T82">
        <v>149.99</v>
      </c>
      <c r="U82">
        <v>157.80000000000001</v>
      </c>
      <c r="V82">
        <v>124.26</v>
      </c>
      <c r="W82">
        <v>125.82</v>
      </c>
      <c r="X82">
        <v>136.35</v>
      </c>
      <c r="Y82">
        <v>138.61000000000001</v>
      </c>
      <c r="Z82">
        <v>139.97</v>
      </c>
      <c r="AA82">
        <v>140.52000000000001</v>
      </c>
      <c r="AB82">
        <v>147.63</v>
      </c>
      <c r="AC82">
        <v>150.36000000000001</v>
      </c>
      <c r="AD82">
        <v>151.63999999999999</v>
      </c>
      <c r="AE82">
        <v>158.41999999999999</v>
      </c>
      <c r="AF82">
        <v>162.6</v>
      </c>
      <c r="AG82">
        <v>163.05000000000001</v>
      </c>
      <c r="AH82">
        <v>161.94</v>
      </c>
      <c r="AI82">
        <v>169.85</v>
      </c>
      <c r="AJ82">
        <v>173.31</v>
      </c>
      <c r="AK82">
        <v>174.18</v>
      </c>
      <c r="AL82">
        <v>174.83</v>
      </c>
      <c r="AM82">
        <v>176.99</v>
      </c>
      <c r="AN82">
        <v>182.23</v>
      </c>
      <c r="AO82">
        <v>185.04</v>
      </c>
      <c r="AP82">
        <v>185.81</v>
      </c>
      <c r="AQ82">
        <v>187.46</v>
      </c>
      <c r="AR82">
        <v>189.02</v>
      </c>
      <c r="AS82">
        <v>191.55</v>
      </c>
      <c r="AT82">
        <v>194.48</v>
      </c>
      <c r="AU82">
        <v>197.39</v>
      </c>
      <c r="AV82">
        <v>200.91</v>
      </c>
      <c r="AW82">
        <v>206.91</v>
      </c>
      <c r="AX82">
        <v>211.05</v>
      </c>
      <c r="AY82">
        <v>215.03</v>
      </c>
    </row>
    <row r="83" spans="1:51">
      <c r="A83" t="s">
        <v>22</v>
      </c>
      <c r="B83">
        <v>61.2</v>
      </c>
      <c r="C83">
        <v>63.08</v>
      </c>
      <c r="D83">
        <v>66.650000000000006</v>
      </c>
      <c r="E83">
        <v>70.540000000000006</v>
      </c>
      <c r="F83">
        <v>74.64</v>
      </c>
      <c r="G83">
        <v>78.86</v>
      </c>
      <c r="H83">
        <v>83.3</v>
      </c>
      <c r="I83">
        <v>88.12</v>
      </c>
      <c r="J83">
        <v>93.09</v>
      </c>
      <c r="K83">
        <v>98.35</v>
      </c>
      <c r="L83">
        <v>103.9</v>
      </c>
      <c r="M83">
        <v>109.81</v>
      </c>
      <c r="N83">
        <v>116.06</v>
      </c>
      <c r="O83">
        <v>122.64</v>
      </c>
      <c r="P83">
        <v>129.61000000000001</v>
      </c>
      <c r="Q83">
        <v>136.94999999999999</v>
      </c>
      <c r="R83">
        <v>144.71</v>
      </c>
      <c r="S83">
        <v>152.9</v>
      </c>
      <c r="T83">
        <v>161.55000000000001</v>
      </c>
      <c r="U83">
        <v>170.7</v>
      </c>
      <c r="V83">
        <v>135.31</v>
      </c>
      <c r="W83">
        <v>135.6</v>
      </c>
      <c r="X83">
        <v>138.22999999999999</v>
      </c>
      <c r="Y83">
        <v>138.58000000000001</v>
      </c>
      <c r="Z83">
        <v>138.9</v>
      </c>
      <c r="AA83">
        <v>140.33000000000001</v>
      </c>
      <c r="AB83">
        <v>143.44</v>
      </c>
      <c r="AC83">
        <v>145.21</v>
      </c>
      <c r="AD83">
        <v>147.79</v>
      </c>
      <c r="AE83">
        <v>152.38999999999999</v>
      </c>
      <c r="AF83">
        <v>156.74</v>
      </c>
      <c r="AG83">
        <v>160.51</v>
      </c>
      <c r="AH83">
        <v>162.16</v>
      </c>
      <c r="AI83">
        <v>168.21</v>
      </c>
      <c r="AJ83">
        <v>172.47</v>
      </c>
      <c r="AK83">
        <v>172.69</v>
      </c>
      <c r="AL83">
        <v>173.49</v>
      </c>
      <c r="AM83">
        <v>175.55</v>
      </c>
      <c r="AN83">
        <v>180.53</v>
      </c>
      <c r="AO83">
        <v>183.46</v>
      </c>
      <c r="AP83">
        <v>188.28</v>
      </c>
      <c r="AQ83">
        <v>193.6</v>
      </c>
      <c r="AR83">
        <v>196.6</v>
      </c>
      <c r="AS83">
        <v>198.7</v>
      </c>
      <c r="AT83">
        <v>201.66</v>
      </c>
      <c r="AU83">
        <v>203.9</v>
      </c>
      <c r="AV83">
        <v>206.77</v>
      </c>
      <c r="AW83">
        <v>210.07</v>
      </c>
      <c r="AX83">
        <v>213.7</v>
      </c>
      <c r="AY83">
        <v>217.05</v>
      </c>
    </row>
    <row r="84" spans="1:51">
      <c r="A84" t="s">
        <v>106</v>
      </c>
      <c r="B84">
        <v>61.2</v>
      </c>
      <c r="C84">
        <v>63.08</v>
      </c>
      <c r="D84">
        <v>66.42</v>
      </c>
      <c r="E84">
        <v>70.06</v>
      </c>
      <c r="F84">
        <v>73.87</v>
      </c>
      <c r="G84">
        <v>77.78</v>
      </c>
      <c r="H84">
        <v>81.88</v>
      </c>
      <c r="I84">
        <v>86.32</v>
      </c>
      <c r="J84">
        <v>90.87</v>
      </c>
      <c r="K84">
        <v>95.67</v>
      </c>
      <c r="L84">
        <v>100.73</v>
      </c>
      <c r="M84">
        <v>106.09</v>
      </c>
      <c r="N84">
        <v>111.74</v>
      </c>
      <c r="O84">
        <v>117.67</v>
      </c>
      <c r="P84">
        <v>123.93</v>
      </c>
      <c r="Q84">
        <v>130.5</v>
      </c>
      <c r="R84">
        <v>137.41</v>
      </c>
      <c r="S84">
        <v>144.69999999999999</v>
      </c>
      <c r="T84">
        <v>152.35</v>
      </c>
      <c r="U84">
        <v>160.43</v>
      </c>
      <c r="V84">
        <v>121</v>
      </c>
      <c r="W84">
        <v>122.75</v>
      </c>
      <c r="X84">
        <v>127.08</v>
      </c>
      <c r="Y84">
        <v>131.44</v>
      </c>
      <c r="Z84">
        <v>133.61000000000001</v>
      </c>
      <c r="AA84">
        <v>134.57</v>
      </c>
      <c r="AB84">
        <v>142.03</v>
      </c>
      <c r="AC84">
        <v>145.29</v>
      </c>
      <c r="AD84">
        <v>148.06</v>
      </c>
      <c r="AE84">
        <v>155.53</v>
      </c>
      <c r="AF84">
        <v>160.76</v>
      </c>
      <c r="AG84">
        <v>161.96</v>
      </c>
      <c r="AH84">
        <v>162.18</v>
      </c>
      <c r="AI84">
        <v>172.24</v>
      </c>
      <c r="AJ84">
        <v>174.72</v>
      </c>
      <c r="AK84">
        <v>176.34</v>
      </c>
      <c r="AL84">
        <v>177.18</v>
      </c>
      <c r="AM84">
        <v>178.82</v>
      </c>
      <c r="AN84">
        <v>182.99</v>
      </c>
      <c r="AO84">
        <v>185.23</v>
      </c>
      <c r="AP84">
        <v>187.78</v>
      </c>
      <c r="AQ84">
        <v>192.7</v>
      </c>
      <c r="AR84">
        <v>198.21</v>
      </c>
      <c r="AS84">
        <v>201.55</v>
      </c>
      <c r="AT84">
        <v>204.45</v>
      </c>
      <c r="AU84">
        <v>206.71</v>
      </c>
      <c r="AV84">
        <v>209.88</v>
      </c>
      <c r="AW84">
        <v>216.62</v>
      </c>
      <c r="AX84">
        <v>221.66</v>
      </c>
      <c r="AY84">
        <v>225.92</v>
      </c>
    </row>
    <row r="85" spans="1:51">
      <c r="A85" t="s">
        <v>107</v>
      </c>
      <c r="B85">
        <v>61.2</v>
      </c>
      <c r="C85">
        <v>63.08</v>
      </c>
      <c r="D85">
        <v>67.05</v>
      </c>
      <c r="E85">
        <v>71.38</v>
      </c>
      <c r="F85">
        <v>75.97</v>
      </c>
      <c r="G85">
        <v>80.73</v>
      </c>
      <c r="H85">
        <v>85.78</v>
      </c>
      <c r="I85">
        <v>91.28</v>
      </c>
      <c r="J85">
        <v>96.99</v>
      </c>
      <c r="K85">
        <v>103.07</v>
      </c>
      <c r="L85">
        <v>109.54</v>
      </c>
      <c r="M85">
        <v>116.44</v>
      </c>
      <c r="N85">
        <v>123.79</v>
      </c>
      <c r="O85">
        <v>131.59</v>
      </c>
      <c r="P85">
        <v>139.88</v>
      </c>
      <c r="Q85">
        <v>148.68</v>
      </c>
      <c r="R85">
        <v>158.02000000000001</v>
      </c>
      <c r="S85">
        <v>167.94</v>
      </c>
      <c r="T85">
        <v>178.49</v>
      </c>
      <c r="U85">
        <v>189.71</v>
      </c>
      <c r="V85">
        <v>141.68</v>
      </c>
      <c r="W85">
        <v>141.66999999999999</v>
      </c>
      <c r="X85">
        <v>143.22</v>
      </c>
      <c r="Y85">
        <v>144.66</v>
      </c>
      <c r="Z85">
        <v>145.12</v>
      </c>
      <c r="AA85">
        <v>146.16999999999999</v>
      </c>
      <c r="AB85">
        <v>146.24</v>
      </c>
      <c r="AC85">
        <v>146.79</v>
      </c>
      <c r="AD85">
        <v>151.28</v>
      </c>
      <c r="AE85">
        <v>151.44</v>
      </c>
      <c r="AF85">
        <v>153.44</v>
      </c>
      <c r="AG85">
        <v>153.5</v>
      </c>
      <c r="AH85">
        <v>156.43</v>
      </c>
      <c r="AI85">
        <v>158.59</v>
      </c>
      <c r="AJ85">
        <v>164.13</v>
      </c>
      <c r="AK85">
        <v>164.35</v>
      </c>
      <c r="AL85">
        <v>164.89</v>
      </c>
      <c r="AM85">
        <v>166.03</v>
      </c>
      <c r="AN85">
        <v>169.95</v>
      </c>
      <c r="AO85">
        <v>171.44</v>
      </c>
      <c r="AP85">
        <v>173.1</v>
      </c>
      <c r="AQ85">
        <v>177.17</v>
      </c>
      <c r="AR85">
        <v>179.83</v>
      </c>
      <c r="AS85">
        <v>181.48</v>
      </c>
      <c r="AT85">
        <v>184.19</v>
      </c>
      <c r="AU85">
        <v>185.54</v>
      </c>
      <c r="AV85">
        <v>187.25</v>
      </c>
      <c r="AW85">
        <v>190.59</v>
      </c>
      <c r="AX85">
        <v>193.68</v>
      </c>
      <c r="AY85">
        <v>196.43</v>
      </c>
    </row>
    <row r="86" spans="1:51">
      <c r="A86" t="s">
        <v>108</v>
      </c>
      <c r="B86">
        <v>61.2</v>
      </c>
      <c r="C86">
        <v>63.08</v>
      </c>
      <c r="D86">
        <v>67.02</v>
      </c>
      <c r="E86">
        <v>71.319999999999993</v>
      </c>
      <c r="F86">
        <v>75.87</v>
      </c>
      <c r="G86">
        <v>80.599999999999994</v>
      </c>
      <c r="H86">
        <v>85.6</v>
      </c>
      <c r="I86">
        <v>91.06</v>
      </c>
      <c r="J86">
        <v>96.71</v>
      </c>
      <c r="K86">
        <v>102.74</v>
      </c>
      <c r="L86">
        <v>109.13</v>
      </c>
      <c r="M86">
        <v>115.96</v>
      </c>
      <c r="N86">
        <v>123.23</v>
      </c>
      <c r="O86">
        <v>130.94</v>
      </c>
      <c r="P86">
        <v>139.13999999999999</v>
      </c>
      <c r="Q86">
        <v>147.82</v>
      </c>
      <c r="R86">
        <v>157.05000000000001</v>
      </c>
      <c r="S86">
        <v>166.85</v>
      </c>
      <c r="T86">
        <v>177.25</v>
      </c>
      <c r="U86">
        <v>188.31</v>
      </c>
      <c r="V86">
        <v>136.91999999999999</v>
      </c>
      <c r="W86">
        <v>136.81</v>
      </c>
      <c r="X86">
        <v>138.03</v>
      </c>
      <c r="Y86">
        <v>138.9</v>
      </c>
      <c r="Z86">
        <v>142.22</v>
      </c>
      <c r="AA86">
        <v>143.55000000000001</v>
      </c>
      <c r="AB86">
        <v>143.5</v>
      </c>
      <c r="AC86">
        <v>144.18</v>
      </c>
      <c r="AD86">
        <v>146.72</v>
      </c>
      <c r="AE86">
        <v>150.41</v>
      </c>
      <c r="AF86">
        <v>153.66</v>
      </c>
      <c r="AG86">
        <v>153.38999999999999</v>
      </c>
      <c r="AH86">
        <v>155.15</v>
      </c>
      <c r="AI86">
        <v>158.28</v>
      </c>
      <c r="AJ86">
        <v>164.01</v>
      </c>
      <c r="AK86">
        <v>163.99</v>
      </c>
      <c r="AL86">
        <v>164.44</v>
      </c>
      <c r="AM86">
        <v>165.36</v>
      </c>
      <c r="AN86">
        <v>169.07</v>
      </c>
      <c r="AO86">
        <v>170.5</v>
      </c>
      <c r="AP86">
        <v>172.01</v>
      </c>
      <c r="AQ86">
        <v>175.79</v>
      </c>
      <c r="AR86">
        <v>178.36</v>
      </c>
      <c r="AS86">
        <v>180.89</v>
      </c>
      <c r="AT86">
        <v>183.05</v>
      </c>
      <c r="AU86">
        <v>184.39</v>
      </c>
      <c r="AV86">
        <v>185.98</v>
      </c>
      <c r="AW86">
        <v>188.85</v>
      </c>
      <c r="AX86">
        <v>191.18</v>
      </c>
      <c r="AY86">
        <v>194.08</v>
      </c>
    </row>
    <row r="87" spans="1:51">
      <c r="A87" t="s">
        <v>109</v>
      </c>
      <c r="B87">
        <v>61.2</v>
      </c>
      <c r="C87">
        <v>63.08</v>
      </c>
      <c r="D87">
        <v>66.73</v>
      </c>
      <c r="E87">
        <v>70.709999999999994</v>
      </c>
      <c r="F87">
        <v>74.900000000000006</v>
      </c>
      <c r="G87">
        <v>79.22</v>
      </c>
      <c r="H87">
        <v>83.78</v>
      </c>
      <c r="I87">
        <v>88.73</v>
      </c>
      <c r="J87">
        <v>93.84</v>
      </c>
      <c r="K87">
        <v>99.26</v>
      </c>
      <c r="L87">
        <v>104.99</v>
      </c>
      <c r="M87">
        <v>111.08</v>
      </c>
      <c r="N87">
        <v>117.54</v>
      </c>
      <c r="O87">
        <v>124.35</v>
      </c>
      <c r="P87">
        <v>131.57</v>
      </c>
      <c r="Q87">
        <v>139.18</v>
      </c>
      <c r="R87">
        <v>147.22999999999999</v>
      </c>
      <c r="S87">
        <v>155.74</v>
      </c>
      <c r="T87">
        <v>164.75</v>
      </c>
      <c r="U87">
        <v>174.28</v>
      </c>
      <c r="V87">
        <v>138.71</v>
      </c>
      <c r="W87">
        <v>154.9</v>
      </c>
      <c r="X87">
        <v>157.83000000000001</v>
      </c>
      <c r="Y87">
        <v>159.41</v>
      </c>
      <c r="Z87">
        <v>159.25</v>
      </c>
      <c r="AA87">
        <v>159.51</v>
      </c>
      <c r="AB87">
        <v>158.80000000000001</v>
      </c>
      <c r="AC87">
        <v>158.99</v>
      </c>
      <c r="AD87">
        <v>159.69</v>
      </c>
      <c r="AE87">
        <v>162.13</v>
      </c>
      <c r="AF87">
        <v>164.2</v>
      </c>
      <c r="AG87">
        <v>163.86</v>
      </c>
      <c r="AH87">
        <v>164.98</v>
      </c>
      <c r="AI87">
        <v>167.32</v>
      </c>
      <c r="AJ87">
        <v>172.51</v>
      </c>
      <c r="AK87">
        <v>171.99</v>
      </c>
      <c r="AL87">
        <v>172.27</v>
      </c>
      <c r="AM87">
        <v>172.95</v>
      </c>
      <c r="AN87">
        <v>176.14</v>
      </c>
      <c r="AO87">
        <v>177.56</v>
      </c>
      <c r="AP87">
        <v>179.1</v>
      </c>
      <c r="AQ87">
        <v>182.33</v>
      </c>
      <c r="AR87">
        <v>184.41</v>
      </c>
      <c r="AS87">
        <v>186.72</v>
      </c>
      <c r="AT87">
        <v>188.61</v>
      </c>
      <c r="AU87">
        <v>189.56</v>
      </c>
      <c r="AV87">
        <v>191.2</v>
      </c>
      <c r="AW87">
        <v>194.33</v>
      </c>
      <c r="AX87">
        <v>196.25</v>
      </c>
      <c r="AY87">
        <v>199.02</v>
      </c>
    </row>
    <row r="88" spans="1:51">
      <c r="A88" t="s">
        <v>110</v>
      </c>
      <c r="B88">
        <v>61.2</v>
      </c>
      <c r="C88">
        <v>63.08</v>
      </c>
      <c r="D88">
        <v>66.510000000000005</v>
      </c>
      <c r="E88">
        <v>70.25</v>
      </c>
      <c r="F88">
        <v>74.17</v>
      </c>
      <c r="G88">
        <v>78.2</v>
      </c>
      <c r="H88">
        <v>82.43</v>
      </c>
      <c r="I88">
        <v>87.02</v>
      </c>
      <c r="J88">
        <v>91.73</v>
      </c>
      <c r="K88">
        <v>96.71</v>
      </c>
      <c r="L88">
        <v>101.96</v>
      </c>
      <c r="M88">
        <v>107.53</v>
      </c>
      <c r="N88">
        <v>113.41</v>
      </c>
      <c r="O88">
        <v>119.59</v>
      </c>
      <c r="P88">
        <v>126.13</v>
      </c>
      <c r="Q88">
        <v>132.99</v>
      </c>
      <c r="R88">
        <v>140.22</v>
      </c>
      <c r="S88">
        <v>147.85</v>
      </c>
      <c r="T88">
        <v>155.88999999999999</v>
      </c>
      <c r="U88">
        <v>164.37</v>
      </c>
      <c r="V88">
        <v>121.87</v>
      </c>
      <c r="W88">
        <v>123.26</v>
      </c>
      <c r="X88">
        <v>129.19999999999999</v>
      </c>
      <c r="Y88">
        <v>133.88999999999999</v>
      </c>
      <c r="Z88">
        <v>135.72</v>
      </c>
      <c r="AA88">
        <v>138.25</v>
      </c>
      <c r="AB88">
        <v>138.79</v>
      </c>
      <c r="AC88">
        <v>146.81</v>
      </c>
      <c r="AD88">
        <v>150.94</v>
      </c>
      <c r="AE88">
        <v>151.97999999999999</v>
      </c>
      <c r="AF88">
        <v>155.9</v>
      </c>
      <c r="AG88">
        <v>159.37</v>
      </c>
      <c r="AH88">
        <v>160.36000000000001</v>
      </c>
      <c r="AI88">
        <v>169.61</v>
      </c>
      <c r="AJ88">
        <v>174.03</v>
      </c>
      <c r="AK88">
        <v>174.86</v>
      </c>
      <c r="AL88">
        <v>175.71</v>
      </c>
      <c r="AM88">
        <v>177.5</v>
      </c>
      <c r="AN88">
        <v>182.02</v>
      </c>
      <c r="AO88">
        <v>184.04</v>
      </c>
      <c r="AP88">
        <v>186.49</v>
      </c>
      <c r="AQ88">
        <v>191.24</v>
      </c>
      <c r="AR88">
        <v>194.42</v>
      </c>
      <c r="AS88">
        <v>197.99</v>
      </c>
      <c r="AT88">
        <v>201.16</v>
      </c>
      <c r="AU88">
        <v>203.51</v>
      </c>
      <c r="AV88">
        <v>206.31</v>
      </c>
      <c r="AW88">
        <v>210.58</v>
      </c>
      <c r="AX88">
        <v>214.57</v>
      </c>
      <c r="AY88">
        <v>224.5</v>
      </c>
    </row>
    <row r="89" spans="1:51">
      <c r="C89" t="s">
        <v>1</v>
      </c>
      <c r="D89" t="s">
        <v>0</v>
      </c>
      <c r="F89" t="s">
        <v>2</v>
      </c>
    </row>
    <row r="90" spans="1:51">
      <c r="A90" t="s">
        <v>99</v>
      </c>
      <c r="B90" t="s">
        <v>100</v>
      </c>
      <c r="C90" t="s">
        <v>111</v>
      </c>
      <c r="D90" t="s">
        <v>28</v>
      </c>
      <c r="F90" t="s">
        <v>103</v>
      </c>
    </row>
    <row r="91" spans="1:51">
      <c r="B91">
        <v>2013</v>
      </c>
      <c r="C91">
        <v>2014</v>
      </c>
      <c r="D91">
        <v>2015</v>
      </c>
      <c r="E91">
        <v>2016</v>
      </c>
      <c r="F91">
        <v>2017</v>
      </c>
      <c r="G91">
        <v>2018</v>
      </c>
      <c r="H91">
        <v>2019</v>
      </c>
      <c r="I91">
        <v>2020</v>
      </c>
      <c r="J91">
        <v>2021</v>
      </c>
      <c r="K91">
        <v>2022</v>
      </c>
      <c r="L91">
        <v>2023</v>
      </c>
      <c r="M91">
        <v>2024</v>
      </c>
      <c r="N91">
        <v>2025</v>
      </c>
      <c r="O91">
        <v>2026</v>
      </c>
      <c r="P91">
        <v>2027</v>
      </c>
      <c r="Q91">
        <v>2028</v>
      </c>
      <c r="R91">
        <v>2029</v>
      </c>
      <c r="S91">
        <v>2030</v>
      </c>
      <c r="T91">
        <v>2031</v>
      </c>
      <c r="U91">
        <v>2032</v>
      </c>
      <c r="V91">
        <v>2033</v>
      </c>
      <c r="W91">
        <v>2034</v>
      </c>
      <c r="X91">
        <v>2035</v>
      </c>
      <c r="Y91">
        <v>2036</v>
      </c>
      <c r="Z91">
        <v>2037</v>
      </c>
      <c r="AA91">
        <v>2038</v>
      </c>
      <c r="AB91">
        <v>2039</v>
      </c>
      <c r="AC91">
        <v>2040</v>
      </c>
      <c r="AD91">
        <v>2041</v>
      </c>
      <c r="AE91">
        <v>2042</v>
      </c>
      <c r="AF91">
        <v>2043</v>
      </c>
      <c r="AG91">
        <v>2044</v>
      </c>
      <c r="AH91">
        <v>2045</v>
      </c>
      <c r="AI91">
        <v>2046</v>
      </c>
      <c r="AJ91">
        <v>2047</v>
      </c>
      <c r="AK91">
        <v>2048</v>
      </c>
      <c r="AL91">
        <v>2049</v>
      </c>
      <c r="AM91">
        <v>2050</v>
      </c>
      <c r="AN91">
        <v>2051</v>
      </c>
      <c r="AO91">
        <v>2052</v>
      </c>
      <c r="AP91">
        <v>2053</v>
      </c>
      <c r="AQ91">
        <v>2054</v>
      </c>
      <c r="AR91">
        <v>2055</v>
      </c>
      <c r="AS91">
        <v>2056</v>
      </c>
      <c r="AT91">
        <v>2057</v>
      </c>
      <c r="AU91">
        <v>2058</v>
      </c>
      <c r="AV91">
        <v>2059</v>
      </c>
      <c r="AW91">
        <v>2060</v>
      </c>
      <c r="AX91">
        <v>2061</v>
      </c>
      <c r="AY91">
        <v>2062</v>
      </c>
    </row>
    <row r="92" spans="1:51">
      <c r="A92" t="s">
        <v>104</v>
      </c>
      <c r="B92">
        <v>61.2</v>
      </c>
      <c r="C92">
        <v>63.08</v>
      </c>
      <c r="D92">
        <v>64.73</v>
      </c>
      <c r="E92">
        <v>66.540000000000006</v>
      </c>
      <c r="F92">
        <v>68.38</v>
      </c>
      <c r="G92">
        <v>70.16</v>
      </c>
      <c r="H92">
        <v>71.98</v>
      </c>
      <c r="I92">
        <v>73.959999999999994</v>
      </c>
      <c r="J92">
        <v>75.87</v>
      </c>
      <c r="K92">
        <v>77.849999999999994</v>
      </c>
      <c r="L92">
        <v>79.88</v>
      </c>
      <c r="M92">
        <v>81.99</v>
      </c>
      <c r="N92">
        <v>84.16</v>
      </c>
      <c r="O92">
        <v>86.38</v>
      </c>
      <c r="P92">
        <v>88.66</v>
      </c>
      <c r="Q92">
        <v>90.98</v>
      </c>
      <c r="R92">
        <v>93.37</v>
      </c>
      <c r="S92">
        <v>95.81</v>
      </c>
      <c r="T92">
        <v>98.32</v>
      </c>
      <c r="U92">
        <v>100.9</v>
      </c>
      <c r="V92">
        <v>79.86</v>
      </c>
      <c r="W92">
        <v>79.06</v>
      </c>
      <c r="X92">
        <v>80.78</v>
      </c>
      <c r="Y92">
        <v>80.37</v>
      </c>
      <c r="Z92">
        <v>79.63</v>
      </c>
      <c r="AA92">
        <v>81.75</v>
      </c>
      <c r="AB92">
        <v>81.709999999999994</v>
      </c>
      <c r="AC92">
        <v>81.47</v>
      </c>
      <c r="AD92">
        <v>83.65</v>
      </c>
      <c r="AE92">
        <v>84.44</v>
      </c>
      <c r="AF92">
        <v>86.05</v>
      </c>
      <c r="AG92">
        <v>85.9</v>
      </c>
      <c r="AH92">
        <v>87.84</v>
      </c>
      <c r="AI92">
        <v>89.5</v>
      </c>
      <c r="AJ92">
        <v>90.49</v>
      </c>
      <c r="AK92">
        <v>90.43</v>
      </c>
      <c r="AL92">
        <v>90.78</v>
      </c>
      <c r="AM92">
        <v>91.61</v>
      </c>
      <c r="AN92">
        <v>93.9</v>
      </c>
      <c r="AO92">
        <v>94.92</v>
      </c>
      <c r="AP92">
        <v>95.75</v>
      </c>
      <c r="AQ92">
        <v>98.01</v>
      </c>
      <c r="AR92">
        <v>98.51</v>
      </c>
      <c r="AS92">
        <v>99.29</v>
      </c>
      <c r="AT92">
        <v>100.2</v>
      </c>
      <c r="AU92">
        <v>100.31</v>
      </c>
      <c r="AV92">
        <v>101.32</v>
      </c>
      <c r="AW92">
        <v>102.29</v>
      </c>
      <c r="AX92">
        <v>103.35</v>
      </c>
      <c r="AY92">
        <v>105.93</v>
      </c>
    </row>
    <row r="93" spans="1:51">
      <c r="A93" t="s">
        <v>105</v>
      </c>
      <c r="B93">
        <v>61.2</v>
      </c>
      <c r="C93">
        <v>63.08</v>
      </c>
      <c r="D93">
        <v>64.78</v>
      </c>
      <c r="E93">
        <v>66.64</v>
      </c>
      <c r="F93">
        <v>68.53</v>
      </c>
      <c r="G93">
        <v>70.37</v>
      </c>
      <c r="H93">
        <v>72.25</v>
      </c>
      <c r="I93">
        <v>74.290000000000006</v>
      </c>
      <c r="J93">
        <v>76.28</v>
      </c>
      <c r="K93">
        <v>78.33</v>
      </c>
      <c r="L93">
        <v>80.430000000000007</v>
      </c>
      <c r="M93">
        <v>82.61</v>
      </c>
      <c r="N93">
        <v>84.87</v>
      </c>
      <c r="O93">
        <v>87.17</v>
      </c>
      <c r="P93">
        <v>89.54</v>
      </c>
      <c r="Q93">
        <v>91.95</v>
      </c>
      <c r="R93">
        <v>94.43</v>
      </c>
      <c r="S93">
        <v>96.98</v>
      </c>
      <c r="T93">
        <v>99.59</v>
      </c>
      <c r="U93">
        <v>102.28</v>
      </c>
      <c r="V93">
        <v>82.62</v>
      </c>
      <c r="W93">
        <v>81.47</v>
      </c>
      <c r="X93">
        <v>83.98</v>
      </c>
      <c r="Y93">
        <v>83.66</v>
      </c>
      <c r="Z93">
        <v>83.08</v>
      </c>
      <c r="AA93">
        <v>82.43</v>
      </c>
      <c r="AB93">
        <v>83.67</v>
      </c>
      <c r="AC93">
        <v>83.85</v>
      </c>
      <c r="AD93">
        <v>83.9</v>
      </c>
      <c r="AE93">
        <v>85.72</v>
      </c>
      <c r="AF93">
        <v>87.47</v>
      </c>
      <c r="AG93">
        <v>87.37</v>
      </c>
      <c r="AH93">
        <v>86.94</v>
      </c>
      <c r="AI93">
        <v>89.29</v>
      </c>
      <c r="AJ93">
        <v>90.32</v>
      </c>
      <c r="AK93">
        <v>89.94</v>
      </c>
      <c r="AL93">
        <v>90.14</v>
      </c>
      <c r="AM93">
        <v>90.84</v>
      </c>
      <c r="AN93">
        <v>93.03</v>
      </c>
      <c r="AO93">
        <v>93.95</v>
      </c>
      <c r="AP93">
        <v>93.83</v>
      </c>
      <c r="AQ93">
        <v>95.1</v>
      </c>
      <c r="AR93">
        <v>95.01</v>
      </c>
      <c r="AS93">
        <v>95.26</v>
      </c>
      <c r="AT93">
        <v>95.7</v>
      </c>
      <c r="AU93">
        <v>95.94</v>
      </c>
      <c r="AV93">
        <v>96.39</v>
      </c>
      <c r="AW93">
        <v>97.11</v>
      </c>
      <c r="AX93">
        <v>98.1</v>
      </c>
      <c r="AY93">
        <v>99.52</v>
      </c>
    </row>
    <row r="94" spans="1:51">
      <c r="A94" t="s">
        <v>22</v>
      </c>
      <c r="B94">
        <v>61.2</v>
      </c>
      <c r="C94">
        <v>63.08</v>
      </c>
      <c r="D94">
        <v>65.010000000000005</v>
      </c>
      <c r="E94">
        <v>67.12</v>
      </c>
      <c r="F94">
        <v>69.27</v>
      </c>
      <c r="G94">
        <v>71.38</v>
      </c>
      <c r="H94">
        <v>73.55</v>
      </c>
      <c r="I94">
        <v>75.89</v>
      </c>
      <c r="J94">
        <v>78.2</v>
      </c>
      <c r="K94">
        <v>80.58</v>
      </c>
      <c r="L94">
        <v>83.04</v>
      </c>
      <c r="M94">
        <v>85.6</v>
      </c>
      <c r="N94">
        <v>88.24</v>
      </c>
      <c r="O94">
        <v>90.96</v>
      </c>
      <c r="P94">
        <v>93.76</v>
      </c>
      <c r="Q94">
        <v>96.64</v>
      </c>
      <c r="R94">
        <v>99.6</v>
      </c>
      <c r="S94">
        <v>102.65</v>
      </c>
      <c r="T94">
        <v>105.79</v>
      </c>
      <c r="U94">
        <v>109.03</v>
      </c>
      <c r="V94">
        <v>85.3</v>
      </c>
      <c r="W94">
        <v>84.07</v>
      </c>
      <c r="X94">
        <v>83.67</v>
      </c>
      <c r="Y94">
        <v>82.62</v>
      </c>
      <c r="Z94">
        <v>81.72</v>
      </c>
      <c r="AA94">
        <v>81.58</v>
      </c>
      <c r="AB94">
        <v>81.58</v>
      </c>
      <c r="AC94">
        <v>81.41</v>
      </c>
      <c r="AD94">
        <v>81.510000000000005</v>
      </c>
      <c r="AE94">
        <v>82.48</v>
      </c>
      <c r="AF94">
        <v>83.91</v>
      </c>
      <c r="AG94">
        <v>84.56</v>
      </c>
      <c r="AH94">
        <v>84.69</v>
      </c>
      <c r="AI94">
        <v>86.52</v>
      </c>
      <c r="AJ94">
        <v>87.48</v>
      </c>
      <c r="AK94">
        <v>86.86</v>
      </c>
      <c r="AL94">
        <v>87.1</v>
      </c>
      <c r="AM94">
        <v>87.78</v>
      </c>
      <c r="AN94">
        <v>90.02</v>
      </c>
      <c r="AO94">
        <v>90.89</v>
      </c>
      <c r="AP94">
        <v>91.51</v>
      </c>
      <c r="AQ94">
        <v>93.64</v>
      </c>
      <c r="AR94">
        <v>93.98</v>
      </c>
      <c r="AS94">
        <v>94.09</v>
      </c>
      <c r="AT94">
        <v>94.71</v>
      </c>
      <c r="AU94">
        <v>94.67</v>
      </c>
      <c r="AV94">
        <v>95.11</v>
      </c>
      <c r="AW94">
        <v>95.71</v>
      </c>
      <c r="AX94">
        <v>96.37</v>
      </c>
      <c r="AY94">
        <v>97.91</v>
      </c>
    </row>
    <row r="95" spans="1:51">
      <c r="A95" t="s">
        <v>106</v>
      </c>
      <c r="B95">
        <v>61.2</v>
      </c>
      <c r="C95">
        <v>63.08</v>
      </c>
      <c r="D95">
        <v>64.77</v>
      </c>
      <c r="E95">
        <v>66.599999999999994</v>
      </c>
      <c r="F95">
        <v>68.48</v>
      </c>
      <c r="G95">
        <v>70.3</v>
      </c>
      <c r="H95">
        <v>72.16</v>
      </c>
      <c r="I95">
        <v>74.17</v>
      </c>
      <c r="J95">
        <v>76.13</v>
      </c>
      <c r="K95">
        <v>78.16</v>
      </c>
      <c r="L95">
        <v>80.23</v>
      </c>
      <c r="M95">
        <v>82.39</v>
      </c>
      <c r="N95">
        <v>84.62</v>
      </c>
      <c r="O95">
        <v>86.89</v>
      </c>
      <c r="P95">
        <v>89.23</v>
      </c>
      <c r="Q95">
        <v>91.61</v>
      </c>
      <c r="R95">
        <v>94.05</v>
      </c>
      <c r="S95">
        <v>96.57</v>
      </c>
      <c r="T95">
        <v>99.14</v>
      </c>
      <c r="U95">
        <v>101.79</v>
      </c>
      <c r="V95">
        <v>81.52</v>
      </c>
      <c r="W95">
        <v>80.819999999999993</v>
      </c>
      <c r="X95">
        <v>81.08</v>
      </c>
      <c r="Y95">
        <v>82.29</v>
      </c>
      <c r="Z95">
        <v>81.92</v>
      </c>
      <c r="AA95">
        <v>81.17</v>
      </c>
      <c r="AB95">
        <v>82.39</v>
      </c>
      <c r="AC95">
        <v>82.6</v>
      </c>
      <c r="AD95">
        <v>82.73</v>
      </c>
      <c r="AE95">
        <v>84.51</v>
      </c>
      <c r="AF95">
        <v>86.25</v>
      </c>
      <c r="AG95">
        <v>86.15</v>
      </c>
      <c r="AH95">
        <v>85.89</v>
      </c>
      <c r="AI95">
        <v>88.68</v>
      </c>
      <c r="AJ95">
        <v>88.91</v>
      </c>
      <c r="AK95">
        <v>88.89</v>
      </c>
      <c r="AL95">
        <v>89.05</v>
      </c>
      <c r="AM95">
        <v>89.61</v>
      </c>
      <c r="AN95">
        <v>91.28</v>
      </c>
      <c r="AO95">
        <v>91.84</v>
      </c>
      <c r="AP95">
        <v>92</v>
      </c>
      <c r="AQ95">
        <v>93.86</v>
      </c>
      <c r="AR95">
        <v>94.7</v>
      </c>
      <c r="AS95">
        <v>95.1</v>
      </c>
      <c r="AT95">
        <v>95.85</v>
      </c>
      <c r="AU95">
        <v>95.56</v>
      </c>
      <c r="AV95">
        <v>96.04</v>
      </c>
      <c r="AW95">
        <v>97.06</v>
      </c>
      <c r="AX95">
        <v>97.98</v>
      </c>
      <c r="AY95">
        <v>99.36</v>
      </c>
    </row>
    <row r="96" spans="1:51">
      <c r="A96" t="s">
        <v>107</v>
      </c>
      <c r="B96">
        <v>61.2</v>
      </c>
      <c r="C96">
        <v>63.08</v>
      </c>
      <c r="D96">
        <v>65.09</v>
      </c>
      <c r="E96">
        <v>67.27</v>
      </c>
      <c r="F96">
        <v>69.510000000000005</v>
      </c>
      <c r="G96">
        <v>71.709999999999994</v>
      </c>
      <c r="H96">
        <v>73.97</v>
      </c>
      <c r="I96">
        <v>76.42</v>
      </c>
      <c r="J96">
        <v>78.83</v>
      </c>
      <c r="K96">
        <v>81.33</v>
      </c>
      <c r="L96">
        <v>83.91</v>
      </c>
      <c r="M96">
        <v>86.6</v>
      </c>
      <c r="N96">
        <v>89.38</v>
      </c>
      <c r="O96">
        <v>92.23</v>
      </c>
      <c r="P96">
        <v>95.19</v>
      </c>
      <c r="Q96">
        <v>98.22</v>
      </c>
      <c r="R96">
        <v>101.34</v>
      </c>
      <c r="S96">
        <v>104.57</v>
      </c>
      <c r="T96">
        <v>107.89</v>
      </c>
      <c r="U96">
        <v>111.33</v>
      </c>
      <c r="V96">
        <v>87.67</v>
      </c>
      <c r="W96">
        <v>86.64</v>
      </c>
      <c r="X96">
        <v>85.94</v>
      </c>
      <c r="Y96">
        <v>86.26</v>
      </c>
      <c r="Z96">
        <v>85.68</v>
      </c>
      <c r="AA96">
        <v>85.29</v>
      </c>
      <c r="AB96">
        <v>84.3</v>
      </c>
      <c r="AC96">
        <v>83.67</v>
      </c>
      <c r="AD96">
        <v>84.54</v>
      </c>
      <c r="AE96">
        <v>84.24</v>
      </c>
      <c r="AF96">
        <v>84.92</v>
      </c>
      <c r="AG96">
        <v>84.5</v>
      </c>
      <c r="AH96">
        <v>84.93</v>
      </c>
      <c r="AI96">
        <v>85.69</v>
      </c>
      <c r="AJ96">
        <v>86.81</v>
      </c>
      <c r="AK96">
        <v>86.27</v>
      </c>
      <c r="AL96">
        <v>86.46</v>
      </c>
      <c r="AM96">
        <v>86.8</v>
      </c>
      <c r="AN96">
        <v>88.52</v>
      </c>
      <c r="AO96">
        <v>89.04</v>
      </c>
      <c r="AP96">
        <v>89.05</v>
      </c>
      <c r="AQ96">
        <v>90.85</v>
      </c>
      <c r="AR96">
        <v>91.26</v>
      </c>
      <c r="AS96">
        <v>90.89</v>
      </c>
      <c r="AT96">
        <v>91.38</v>
      </c>
      <c r="AU96">
        <v>90.93</v>
      </c>
      <c r="AV96">
        <v>91.3</v>
      </c>
      <c r="AW96">
        <v>91.93</v>
      </c>
      <c r="AX96">
        <v>92.44</v>
      </c>
      <c r="AY96">
        <v>93.53</v>
      </c>
    </row>
    <row r="97" spans="1:51">
      <c r="A97" t="s">
        <v>108</v>
      </c>
      <c r="B97">
        <v>61.2</v>
      </c>
      <c r="C97">
        <v>63.08</v>
      </c>
      <c r="D97">
        <v>65.05</v>
      </c>
      <c r="E97">
        <v>67.180000000000007</v>
      </c>
      <c r="F97">
        <v>69.37</v>
      </c>
      <c r="G97">
        <v>71.53</v>
      </c>
      <c r="H97">
        <v>73.739999999999995</v>
      </c>
      <c r="I97">
        <v>76.13</v>
      </c>
      <c r="J97">
        <v>78.48</v>
      </c>
      <c r="K97">
        <v>80.91</v>
      </c>
      <c r="L97">
        <v>83.42</v>
      </c>
      <c r="M97">
        <v>86.04</v>
      </c>
      <c r="N97">
        <v>88.75</v>
      </c>
      <c r="O97">
        <v>91.52</v>
      </c>
      <c r="P97">
        <v>94.39</v>
      </c>
      <c r="Q97">
        <v>97.34</v>
      </c>
      <c r="R97">
        <v>100.37</v>
      </c>
      <c r="S97">
        <v>103.5</v>
      </c>
      <c r="T97">
        <v>106.72</v>
      </c>
      <c r="U97">
        <v>110.04</v>
      </c>
      <c r="V97">
        <v>84.46</v>
      </c>
      <c r="W97">
        <v>83.46</v>
      </c>
      <c r="X97">
        <v>82.9</v>
      </c>
      <c r="Y97">
        <v>83.21</v>
      </c>
      <c r="Z97">
        <v>84.19</v>
      </c>
      <c r="AA97">
        <v>84.1</v>
      </c>
      <c r="AB97">
        <v>83.04</v>
      </c>
      <c r="AC97">
        <v>82.6</v>
      </c>
      <c r="AD97">
        <v>82.95</v>
      </c>
      <c r="AE97">
        <v>83.73</v>
      </c>
      <c r="AF97">
        <v>84.79</v>
      </c>
      <c r="AG97">
        <v>84.4</v>
      </c>
      <c r="AH97">
        <v>84.42</v>
      </c>
      <c r="AI97">
        <v>85.44</v>
      </c>
      <c r="AJ97">
        <v>86.66</v>
      </c>
      <c r="AK97">
        <v>86.01</v>
      </c>
      <c r="AL97">
        <v>86.18</v>
      </c>
      <c r="AM97">
        <v>86.57</v>
      </c>
      <c r="AN97">
        <v>88.28</v>
      </c>
      <c r="AO97">
        <v>88.85</v>
      </c>
      <c r="AP97">
        <v>88.83</v>
      </c>
      <c r="AQ97">
        <v>90.59</v>
      </c>
      <c r="AR97">
        <v>90.81</v>
      </c>
      <c r="AS97">
        <v>90.46</v>
      </c>
      <c r="AT97">
        <v>90.87</v>
      </c>
      <c r="AU97">
        <v>90.37</v>
      </c>
      <c r="AV97">
        <v>90.7</v>
      </c>
      <c r="AW97">
        <v>91.22</v>
      </c>
      <c r="AX97">
        <v>91.57</v>
      </c>
      <c r="AY97">
        <v>92.59</v>
      </c>
    </row>
    <row r="98" spans="1:51">
      <c r="A98" t="s">
        <v>109</v>
      </c>
      <c r="B98">
        <v>61.2</v>
      </c>
      <c r="C98">
        <v>63.08</v>
      </c>
      <c r="D98">
        <v>65.010000000000005</v>
      </c>
      <c r="E98">
        <v>67.099999999999994</v>
      </c>
      <c r="F98">
        <v>69.239999999999995</v>
      </c>
      <c r="G98">
        <v>71.34</v>
      </c>
      <c r="H98">
        <v>73.5</v>
      </c>
      <c r="I98">
        <v>75.84</v>
      </c>
      <c r="J98">
        <v>78.13</v>
      </c>
      <c r="K98">
        <v>80.5</v>
      </c>
      <c r="L98">
        <v>82.95</v>
      </c>
      <c r="M98">
        <v>85.49</v>
      </c>
      <c r="N98">
        <v>88.13</v>
      </c>
      <c r="O98">
        <v>90.83</v>
      </c>
      <c r="P98">
        <v>93.62</v>
      </c>
      <c r="Q98">
        <v>96.47</v>
      </c>
      <c r="R98">
        <v>99.41</v>
      </c>
      <c r="S98">
        <v>102.45</v>
      </c>
      <c r="T98">
        <v>105.57</v>
      </c>
      <c r="U98">
        <v>108.79</v>
      </c>
      <c r="V98">
        <v>84.3</v>
      </c>
      <c r="W98">
        <v>88.1</v>
      </c>
      <c r="X98">
        <v>88.32</v>
      </c>
      <c r="Y98">
        <v>88.83</v>
      </c>
      <c r="Z98">
        <v>88.28</v>
      </c>
      <c r="AA98">
        <v>87.81</v>
      </c>
      <c r="AB98">
        <v>86.69</v>
      </c>
      <c r="AC98">
        <v>86.2</v>
      </c>
      <c r="AD98">
        <v>85.78</v>
      </c>
      <c r="AE98">
        <v>86.33</v>
      </c>
      <c r="AF98">
        <v>87.29</v>
      </c>
      <c r="AG98">
        <v>86.6</v>
      </c>
      <c r="AH98">
        <v>86.76</v>
      </c>
      <c r="AI98">
        <v>87.68</v>
      </c>
      <c r="AJ98">
        <v>88.75</v>
      </c>
      <c r="AK98">
        <v>87.92</v>
      </c>
      <c r="AL98">
        <v>88.07</v>
      </c>
      <c r="AM98">
        <v>88.45</v>
      </c>
      <c r="AN98">
        <v>89.83</v>
      </c>
      <c r="AO98">
        <v>90.28</v>
      </c>
      <c r="AP98">
        <v>90.28</v>
      </c>
      <c r="AQ98">
        <v>91.82</v>
      </c>
      <c r="AR98">
        <v>92.02</v>
      </c>
      <c r="AS98">
        <v>92.22</v>
      </c>
      <c r="AT98">
        <v>92.58</v>
      </c>
      <c r="AU98">
        <v>92.12</v>
      </c>
      <c r="AV98">
        <v>92.37</v>
      </c>
      <c r="AW98">
        <v>92.83</v>
      </c>
      <c r="AX98">
        <v>92.92</v>
      </c>
      <c r="AY98">
        <v>94.28</v>
      </c>
    </row>
    <row r="99" spans="1:51">
      <c r="A99" t="s">
        <v>110</v>
      </c>
      <c r="B99">
        <v>61.2</v>
      </c>
      <c r="C99">
        <v>63.08</v>
      </c>
      <c r="D99">
        <v>64.83</v>
      </c>
      <c r="E99">
        <v>66.739999999999995</v>
      </c>
      <c r="F99">
        <v>68.680000000000007</v>
      </c>
      <c r="G99">
        <v>70.569999999999993</v>
      </c>
      <c r="H99">
        <v>72.510000000000005</v>
      </c>
      <c r="I99">
        <v>74.61</v>
      </c>
      <c r="J99">
        <v>76.66</v>
      </c>
      <c r="K99">
        <v>78.78</v>
      </c>
      <c r="L99">
        <v>80.95</v>
      </c>
      <c r="M99">
        <v>83.21</v>
      </c>
      <c r="N99">
        <v>85.54</v>
      </c>
      <c r="O99">
        <v>87.92</v>
      </c>
      <c r="P99">
        <v>90.37</v>
      </c>
      <c r="Q99">
        <v>92.88</v>
      </c>
      <c r="R99">
        <v>95.45</v>
      </c>
      <c r="S99">
        <v>98.1</v>
      </c>
      <c r="T99">
        <v>100.81</v>
      </c>
      <c r="U99">
        <v>103.61</v>
      </c>
      <c r="V99">
        <v>82.12</v>
      </c>
      <c r="W99">
        <v>81.25</v>
      </c>
      <c r="X99">
        <v>81.94</v>
      </c>
      <c r="Y99">
        <v>83.36</v>
      </c>
      <c r="Z99">
        <v>82.86</v>
      </c>
      <c r="AA99">
        <v>82.87</v>
      </c>
      <c r="AB99">
        <v>81.569999999999993</v>
      </c>
      <c r="AC99">
        <v>83.2</v>
      </c>
      <c r="AD99">
        <v>83.95</v>
      </c>
      <c r="AE99">
        <v>83.97</v>
      </c>
      <c r="AF99">
        <v>85.25</v>
      </c>
      <c r="AG99">
        <v>85.84</v>
      </c>
      <c r="AH99">
        <v>85.29</v>
      </c>
      <c r="AI99">
        <v>87.98</v>
      </c>
      <c r="AJ99">
        <v>88.86</v>
      </c>
      <c r="AK99">
        <v>88.56</v>
      </c>
      <c r="AL99">
        <v>88.74</v>
      </c>
      <c r="AM99">
        <v>89.28</v>
      </c>
      <c r="AN99">
        <v>91.05</v>
      </c>
      <c r="AO99">
        <v>91.54</v>
      </c>
      <c r="AP99">
        <v>91.68</v>
      </c>
      <c r="AQ99">
        <v>93.53</v>
      </c>
      <c r="AR99">
        <v>93.77</v>
      </c>
      <c r="AS99">
        <v>94.27</v>
      </c>
      <c r="AT99">
        <v>95.01</v>
      </c>
      <c r="AU99">
        <v>94.81</v>
      </c>
      <c r="AV99">
        <v>95.22</v>
      </c>
      <c r="AW99">
        <v>95.96</v>
      </c>
      <c r="AX99">
        <v>96.31</v>
      </c>
      <c r="AY99">
        <v>98.52</v>
      </c>
    </row>
    <row r="100" spans="1:51">
      <c r="C100" t="s">
        <v>1</v>
      </c>
      <c r="D100" t="s">
        <v>0</v>
      </c>
      <c r="F100" t="s">
        <v>2</v>
      </c>
    </row>
    <row r="101" spans="1:51">
      <c r="A101" t="s">
        <v>99</v>
      </c>
      <c r="B101" t="s">
        <v>100</v>
      </c>
      <c r="C101" t="s">
        <v>101</v>
      </c>
      <c r="D101" t="s">
        <v>28</v>
      </c>
      <c r="F101" t="s">
        <v>103</v>
      </c>
    </row>
    <row r="102" spans="1:51">
      <c r="B102">
        <v>2013</v>
      </c>
      <c r="C102">
        <v>2014</v>
      </c>
      <c r="D102">
        <v>2015</v>
      </c>
      <c r="E102">
        <v>2016</v>
      </c>
      <c r="F102">
        <v>2017</v>
      </c>
      <c r="G102">
        <v>2018</v>
      </c>
      <c r="H102">
        <v>2019</v>
      </c>
      <c r="I102">
        <v>2020</v>
      </c>
      <c r="J102">
        <v>2021</v>
      </c>
      <c r="K102">
        <v>2022</v>
      </c>
      <c r="L102">
        <v>2023</v>
      </c>
      <c r="M102">
        <v>2024</v>
      </c>
      <c r="N102">
        <v>2025</v>
      </c>
      <c r="O102">
        <v>2026</v>
      </c>
      <c r="P102">
        <v>2027</v>
      </c>
      <c r="Q102">
        <v>2028</v>
      </c>
      <c r="R102">
        <v>2029</v>
      </c>
      <c r="S102">
        <v>2030</v>
      </c>
      <c r="T102">
        <v>2031</v>
      </c>
      <c r="U102">
        <v>2032</v>
      </c>
      <c r="V102">
        <v>2033</v>
      </c>
      <c r="W102">
        <v>2034</v>
      </c>
      <c r="X102">
        <v>2035</v>
      </c>
      <c r="Y102">
        <v>2036</v>
      </c>
      <c r="Z102">
        <v>2037</v>
      </c>
      <c r="AA102">
        <v>2038</v>
      </c>
      <c r="AB102">
        <v>2039</v>
      </c>
      <c r="AC102">
        <v>2040</v>
      </c>
      <c r="AD102">
        <v>2041</v>
      </c>
      <c r="AE102">
        <v>2042</v>
      </c>
      <c r="AF102">
        <v>2043</v>
      </c>
      <c r="AG102">
        <v>2044</v>
      </c>
      <c r="AH102">
        <v>2045</v>
      </c>
      <c r="AI102">
        <v>2046</v>
      </c>
      <c r="AJ102">
        <v>2047</v>
      </c>
      <c r="AK102">
        <v>2048</v>
      </c>
      <c r="AL102">
        <v>2049</v>
      </c>
      <c r="AM102">
        <v>2050</v>
      </c>
      <c r="AN102">
        <v>2051</v>
      </c>
      <c r="AO102">
        <v>2052</v>
      </c>
      <c r="AP102">
        <v>2053</v>
      </c>
      <c r="AQ102">
        <v>2054</v>
      </c>
      <c r="AR102">
        <v>2055</v>
      </c>
      <c r="AS102">
        <v>2056</v>
      </c>
      <c r="AT102">
        <v>2057</v>
      </c>
      <c r="AU102">
        <v>2058</v>
      </c>
      <c r="AV102">
        <v>2059</v>
      </c>
      <c r="AW102">
        <v>2060</v>
      </c>
      <c r="AX102">
        <v>2061</v>
      </c>
      <c r="AY102">
        <v>2062</v>
      </c>
    </row>
    <row r="103" spans="1:51">
      <c r="A103" t="s">
        <v>104</v>
      </c>
      <c r="B103">
        <v>61.2</v>
      </c>
      <c r="C103">
        <v>63.08</v>
      </c>
      <c r="D103">
        <v>64.430000000000007</v>
      </c>
      <c r="E103">
        <v>65.91</v>
      </c>
      <c r="F103">
        <v>67.41</v>
      </c>
      <c r="G103">
        <v>68.84</v>
      </c>
      <c r="H103">
        <v>70.290000000000006</v>
      </c>
      <c r="I103">
        <v>71.88</v>
      </c>
      <c r="J103">
        <v>73.39</v>
      </c>
      <c r="K103">
        <v>74.95</v>
      </c>
      <c r="L103">
        <v>76.540000000000006</v>
      </c>
      <c r="M103">
        <v>78.19</v>
      </c>
      <c r="N103">
        <v>79.88</v>
      </c>
      <c r="O103">
        <v>81.599999999999994</v>
      </c>
      <c r="P103">
        <v>83.35</v>
      </c>
      <c r="Q103">
        <v>85.13</v>
      </c>
      <c r="R103">
        <v>86.95</v>
      </c>
      <c r="S103">
        <v>88.8</v>
      </c>
      <c r="T103">
        <v>90.7</v>
      </c>
      <c r="U103">
        <v>92.63</v>
      </c>
      <c r="V103">
        <v>81.08</v>
      </c>
      <c r="W103">
        <v>81.510000000000005</v>
      </c>
      <c r="X103">
        <v>84.32</v>
      </c>
      <c r="Y103">
        <v>84.64</v>
      </c>
      <c r="Z103">
        <v>83.99</v>
      </c>
      <c r="AA103">
        <v>87.16</v>
      </c>
      <c r="AB103">
        <v>88.11</v>
      </c>
      <c r="AC103">
        <v>88.09</v>
      </c>
      <c r="AD103">
        <v>91.27</v>
      </c>
      <c r="AE103">
        <v>93.48</v>
      </c>
      <c r="AF103">
        <v>96.02</v>
      </c>
      <c r="AG103">
        <v>95.97</v>
      </c>
      <c r="AH103">
        <v>98.81</v>
      </c>
      <c r="AI103">
        <v>101.83</v>
      </c>
      <c r="AJ103">
        <v>103.95</v>
      </c>
      <c r="AK103">
        <v>104.81</v>
      </c>
      <c r="AL103">
        <v>104.15</v>
      </c>
      <c r="AM103">
        <v>104.99</v>
      </c>
      <c r="AN103">
        <v>107.34</v>
      </c>
      <c r="AO103">
        <v>108.5</v>
      </c>
      <c r="AP103">
        <v>109.42</v>
      </c>
      <c r="AQ103">
        <v>111.78</v>
      </c>
      <c r="AR103">
        <v>112.51</v>
      </c>
      <c r="AS103">
        <v>113.44</v>
      </c>
      <c r="AT103">
        <v>114.39</v>
      </c>
      <c r="AU103">
        <v>114.7</v>
      </c>
      <c r="AV103">
        <v>115.85</v>
      </c>
      <c r="AW103">
        <v>116.87</v>
      </c>
      <c r="AX103">
        <v>118.08</v>
      </c>
      <c r="AY103">
        <v>120.9</v>
      </c>
    </row>
    <row r="104" spans="1:51">
      <c r="A104" t="s">
        <v>105</v>
      </c>
      <c r="B104">
        <v>61.2</v>
      </c>
      <c r="C104">
        <v>63.08</v>
      </c>
      <c r="D104">
        <v>64.25</v>
      </c>
      <c r="E104">
        <v>65.55</v>
      </c>
      <c r="F104">
        <v>66.86</v>
      </c>
      <c r="G104">
        <v>68.09</v>
      </c>
      <c r="H104">
        <v>69.33</v>
      </c>
      <c r="I104">
        <v>70.709999999999994</v>
      </c>
      <c r="J104">
        <v>72</v>
      </c>
      <c r="K104">
        <v>73.33</v>
      </c>
      <c r="L104">
        <v>74.680000000000007</v>
      </c>
      <c r="M104">
        <v>76.08</v>
      </c>
      <c r="N104">
        <v>77.510000000000005</v>
      </c>
      <c r="O104">
        <v>78.959999999999994</v>
      </c>
      <c r="P104">
        <v>80.44</v>
      </c>
      <c r="Q104">
        <v>81.93</v>
      </c>
      <c r="R104">
        <v>83.45</v>
      </c>
      <c r="S104">
        <v>84.99</v>
      </c>
      <c r="T104">
        <v>86.57</v>
      </c>
      <c r="U104">
        <v>88.17</v>
      </c>
      <c r="V104">
        <v>77.37</v>
      </c>
      <c r="W104">
        <v>75.66</v>
      </c>
      <c r="X104">
        <v>78.77</v>
      </c>
      <c r="Y104">
        <v>79.62</v>
      </c>
      <c r="Z104">
        <v>80.010000000000005</v>
      </c>
      <c r="AA104">
        <v>78.760000000000005</v>
      </c>
      <c r="AB104">
        <v>81.040000000000006</v>
      </c>
      <c r="AC104">
        <v>82.08</v>
      </c>
      <c r="AD104">
        <v>82.2</v>
      </c>
      <c r="AE104">
        <v>84.98</v>
      </c>
      <c r="AF104">
        <v>88.06</v>
      </c>
      <c r="AG104">
        <v>89.12</v>
      </c>
      <c r="AH104">
        <v>88.87</v>
      </c>
      <c r="AI104">
        <v>92.31</v>
      </c>
      <c r="AJ104">
        <v>94.38</v>
      </c>
      <c r="AK104">
        <v>95.08</v>
      </c>
      <c r="AL104">
        <v>94.07</v>
      </c>
      <c r="AM104">
        <v>94.77</v>
      </c>
      <c r="AN104">
        <v>96.97</v>
      </c>
      <c r="AO104">
        <v>97.87</v>
      </c>
      <c r="AP104">
        <v>97.84</v>
      </c>
      <c r="AQ104">
        <v>99.12</v>
      </c>
      <c r="AR104">
        <v>98.95</v>
      </c>
      <c r="AS104">
        <v>99.2</v>
      </c>
      <c r="AT104">
        <v>99.73</v>
      </c>
      <c r="AU104">
        <v>99.86</v>
      </c>
      <c r="AV104">
        <v>100.56</v>
      </c>
      <c r="AW104">
        <v>101.81</v>
      </c>
      <c r="AX104">
        <v>102.28</v>
      </c>
      <c r="AY104">
        <v>104.19</v>
      </c>
    </row>
    <row r="105" spans="1:51">
      <c r="A105" t="s">
        <v>22</v>
      </c>
      <c r="B105">
        <v>61.2</v>
      </c>
      <c r="C105">
        <v>63.08</v>
      </c>
      <c r="D105">
        <v>64.48</v>
      </c>
      <c r="E105">
        <v>66.010000000000005</v>
      </c>
      <c r="F105">
        <v>67.56</v>
      </c>
      <c r="G105">
        <v>69.05</v>
      </c>
      <c r="H105">
        <v>70.55</v>
      </c>
      <c r="I105">
        <v>72.2</v>
      </c>
      <c r="J105">
        <v>73.78</v>
      </c>
      <c r="K105">
        <v>75.400000000000006</v>
      </c>
      <c r="L105">
        <v>77.06</v>
      </c>
      <c r="M105">
        <v>78.77</v>
      </c>
      <c r="N105">
        <v>80.540000000000006</v>
      </c>
      <c r="O105">
        <v>82.33</v>
      </c>
      <c r="P105">
        <v>84.17</v>
      </c>
      <c r="Q105">
        <v>86.03</v>
      </c>
      <c r="R105">
        <v>87.93</v>
      </c>
      <c r="S105">
        <v>89.87</v>
      </c>
      <c r="T105">
        <v>91.85</v>
      </c>
      <c r="U105">
        <v>93.88</v>
      </c>
      <c r="V105">
        <v>75.86</v>
      </c>
      <c r="W105">
        <v>75.59</v>
      </c>
      <c r="X105">
        <v>75.81</v>
      </c>
      <c r="Y105">
        <v>75.36</v>
      </c>
      <c r="Z105">
        <v>74.91</v>
      </c>
      <c r="AA105">
        <v>75.52</v>
      </c>
      <c r="AB105">
        <v>76.38</v>
      </c>
      <c r="AC105">
        <v>76.83</v>
      </c>
      <c r="AD105">
        <v>77.61</v>
      </c>
      <c r="AE105">
        <v>79.8</v>
      </c>
      <c r="AF105">
        <v>82.1</v>
      </c>
      <c r="AG105">
        <v>83.64</v>
      </c>
      <c r="AH105">
        <v>84.67</v>
      </c>
      <c r="AI105">
        <v>87.8</v>
      </c>
      <c r="AJ105">
        <v>89.69</v>
      </c>
      <c r="AK105">
        <v>89.96</v>
      </c>
      <c r="AL105">
        <v>89.11</v>
      </c>
      <c r="AM105">
        <v>89.85</v>
      </c>
      <c r="AN105">
        <v>92.05</v>
      </c>
      <c r="AO105">
        <v>92.96</v>
      </c>
      <c r="AP105">
        <v>93.62</v>
      </c>
      <c r="AQ105">
        <v>95.78</v>
      </c>
      <c r="AR105">
        <v>96.17</v>
      </c>
      <c r="AS105">
        <v>96</v>
      </c>
      <c r="AT105">
        <v>96.69</v>
      </c>
      <c r="AU105">
        <v>96.66</v>
      </c>
      <c r="AV105">
        <v>97.11</v>
      </c>
      <c r="AW105">
        <v>97.74</v>
      </c>
      <c r="AX105">
        <v>98.46</v>
      </c>
      <c r="AY105">
        <v>99.92</v>
      </c>
    </row>
    <row r="106" spans="1:51">
      <c r="A106" t="s">
        <v>106</v>
      </c>
      <c r="B106">
        <v>61.2</v>
      </c>
      <c r="C106">
        <v>63.08</v>
      </c>
      <c r="D106">
        <v>64.19</v>
      </c>
      <c r="E106">
        <v>65.42</v>
      </c>
      <c r="F106">
        <v>66.66</v>
      </c>
      <c r="G106">
        <v>67.819999999999993</v>
      </c>
      <c r="H106">
        <v>69</v>
      </c>
      <c r="I106">
        <v>70.290000000000006</v>
      </c>
      <c r="J106">
        <v>71.510000000000005</v>
      </c>
      <c r="K106">
        <v>72.75</v>
      </c>
      <c r="L106">
        <v>74.02</v>
      </c>
      <c r="M106">
        <v>75.33</v>
      </c>
      <c r="N106">
        <v>76.680000000000007</v>
      </c>
      <c r="O106">
        <v>78.03</v>
      </c>
      <c r="P106">
        <v>79.42</v>
      </c>
      <c r="Q106">
        <v>80.81</v>
      </c>
      <c r="R106">
        <v>82.23</v>
      </c>
      <c r="S106">
        <v>83.67</v>
      </c>
      <c r="T106">
        <v>85.14</v>
      </c>
      <c r="U106">
        <v>86.63</v>
      </c>
      <c r="V106">
        <v>75.260000000000005</v>
      </c>
      <c r="W106">
        <v>75.34</v>
      </c>
      <c r="X106">
        <v>76.569999999999993</v>
      </c>
      <c r="Y106">
        <v>77.91</v>
      </c>
      <c r="Z106">
        <v>78.42</v>
      </c>
      <c r="AA106">
        <v>77.08</v>
      </c>
      <c r="AB106">
        <v>79.34</v>
      </c>
      <c r="AC106">
        <v>80.430000000000007</v>
      </c>
      <c r="AD106">
        <v>80.77</v>
      </c>
      <c r="AE106">
        <v>83.41</v>
      </c>
      <c r="AF106">
        <v>86.43</v>
      </c>
      <c r="AG106">
        <v>87.47</v>
      </c>
      <c r="AH106">
        <v>87.54</v>
      </c>
      <c r="AI106">
        <v>91.98</v>
      </c>
      <c r="AJ106">
        <v>91.88</v>
      </c>
      <c r="AK106">
        <v>93.5</v>
      </c>
      <c r="AL106">
        <v>92.56</v>
      </c>
      <c r="AM106">
        <v>93.02</v>
      </c>
      <c r="AN106">
        <v>94.84</v>
      </c>
      <c r="AO106">
        <v>95.59</v>
      </c>
      <c r="AP106">
        <v>95.69</v>
      </c>
      <c r="AQ106">
        <v>97.55</v>
      </c>
      <c r="AR106">
        <v>98.2</v>
      </c>
      <c r="AS106">
        <v>98.65</v>
      </c>
      <c r="AT106">
        <v>99.16</v>
      </c>
      <c r="AU106">
        <v>99.24</v>
      </c>
      <c r="AV106">
        <v>100.01</v>
      </c>
      <c r="AW106">
        <v>101.09</v>
      </c>
      <c r="AX106">
        <v>102.06</v>
      </c>
      <c r="AY106">
        <v>103.71</v>
      </c>
    </row>
    <row r="107" spans="1:51">
      <c r="A107" t="s">
        <v>107</v>
      </c>
      <c r="B107">
        <v>61.2</v>
      </c>
      <c r="C107">
        <v>63.08</v>
      </c>
      <c r="D107">
        <v>64.27</v>
      </c>
      <c r="E107">
        <v>65.599999999999994</v>
      </c>
      <c r="F107">
        <v>66.930000000000007</v>
      </c>
      <c r="G107">
        <v>68.180000000000007</v>
      </c>
      <c r="H107">
        <v>69.45</v>
      </c>
      <c r="I107">
        <v>70.849999999999994</v>
      </c>
      <c r="J107">
        <v>72.17</v>
      </c>
      <c r="K107">
        <v>73.53</v>
      </c>
      <c r="L107">
        <v>74.900000000000006</v>
      </c>
      <c r="M107">
        <v>76.33</v>
      </c>
      <c r="N107">
        <v>77.8</v>
      </c>
      <c r="O107">
        <v>79.28</v>
      </c>
      <c r="P107">
        <v>80.790000000000006</v>
      </c>
      <c r="Q107">
        <v>82.32</v>
      </c>
      <c r="R107">
        <v>83.87</v>
      </c>
      <c r="S107">
        <v>85.46</v>
      </c>
      <c r="T107">
        <v>87.07</v>
      </c>
      <c r="U107">
        <v>88.71</v>
      </c>
      <c r="V107">
        <v>71.87</v>
      </c>
      <c r="W107">
        <v>71.7</v>
      </c>
      <c r="X107">
        <v>71.790000000000006</v>
      </c>
      <c r="Y107">
        <v>71.45</v>
      </c>
      <c r="Z107">
        <v>71.459999999999994</v>
      </c>
      <c r="AA107">
        <v>71.92</v>
      </c>
      <c r="AB107">
        <v>71.73</v>
      </c>
      <c r="AC107">
        <v>71.489999999999995</v>
      </c>
      <c r="AD107">
        <v>73.44</v>
      </c>
      <c r="AE107">
        <v>73.87</v>
      </c>
      <c r="AF107">
        <v>75.34</v>
      </c>
      <c r="AG107">
        <v>75.66</v>
      </c>
      <c r="AH107">
        <v>77.31</v>
      </c>
      <c r="AI107">
        <v>78.95</v>
      </c>
      <c r="AJ107">
        <v>81.13</v>
      </c>
      <c r="AK107">
        <v>81.39</v>
      </c>
      <c r="AL107">
        <v>80.59</v>
      </c>
      <c r="AM107">
        <v>81.02</v>
      </c>
      <c r="AN107">
        <v>82.79</v>
      </c>
      <c r="AO107">
        <v>83.3</v>
      </c>
      <c r="AP107">
        <v>83.34</v>
      </c>
      <c r="AQ107">
        <v>84.99</v>
      </c>
      <c r="AR107">
        <v>85.35</v>
      </c>
      <c r="AS107">
        <v>84.99</v>
      </c>
      <c r="AT107">
        <v>84.59</v>
      </c>
      <c r="AU107">
        <v>84.26</v>
      </c>
      <c r="AV107">
        <v>84.71</v>
      </c>
      <c r="AW107">
        <v>85.32</v>
      </c>
      <c r="AX107">
        <v>85.75</v>
      </c>
      <c r="AY107">
        <v>87.06</v>
      </c>
    </row>
    <row r="108" spans="1:51">
      <c r="A108" t="s">
        <v>108</v>
      </c>
      <c r="B108">
        <v>61.2</v>
      </c>
      <c r="C108">
        <v>63.08</v>
      </c>
      <c r="D108">
        <v>64.290000000000006</v>
      </c>
      <c r="E108">
        <v>65.63</v>
      </c>
      <c r="F108">
        <v>66.989999999999995</v>
      </c>
      <c r="G108">
        <v>68.260000000000005</v>
      </c>
      <c r="H108">
        <v>69.56</v>
      </c>
      <c r="I108">
        <v>70.98</v>
      </c>
      <c r="J108">
        <v>72.319999999999993</v>
      </c>
      <c r="K108">
        <v>73.7</v>
      </c>
      <c r="L108">
        <v>75.11</v>
      </c>
      <c r="M108">
        <v>76.56</v>
      </c>
      <c r="N108">
        <v>78.05</v>
      </c>
      <c r="O108">
        <v>79.56</v>
      </c>
      <c r="P108">
        <v>81.11</v>
      </c>
      <c r="Q108">
        <v>82.67</v>
      </c>
      <c r="R108">
        <v>84.25</v>
      </c>
      <c r="S108">
        <v>85.87</v>
      </c>
      <c r="T108">
        <v>87.51</v>
      </c>
      <c r="U108">
        <v>89.2</v>
      </c>
      <c r="V108">
        <v>70.7</v>
      </c>
      <c r="W108">
        <v>70.540000000000006</v>
      </c>
      <c r="X108">
        <v>70.739999999999995</v>
      </c>
      <c r="Y108">
        <v>70.31</v>
      </c>
      <c r="Z108">
        <v>70.33</v>
      </c>
      <c r="AA108">
        <v>70.900000000000006</v>
      </c>
      <c r="AB108">
        <v>70.680000000000007</v>
      </c>
      <c r="AC108">
        <v>71.069999999999993</v>
      </c>
      <c r="AD108">
        <v>70.47</v>
      </c>
      <c r="AE108">
        <v>72.040000000000006</v>
      </c>
      <c r="AF108">
        <v>73.84</v>
      </c>
      <c r="AG108">
        <v>74.13</v>
      </c>
      <c r="AH108">
        <v>74.98</v>
      </c>
      <c r="AI108">
        <v>77.27</v>
      </c>
      <c r="AJ108">
        <v>79.650000000000006</v>
      </c>
      <c r="AK108">
        <v>79.69</v>
      </c>
      <c r="AL108">
        <v>78.89</v>
      </c>
      <c r="AM108">
        <v>79.290000000000006</v>
      </c>
      <c r="AN108">
        <v>81.03</v>
      </c>
      <c r="AO108">
        <v>81.48</v>
      </c>
      <c r="AP108">
        <v>81.489999999999995</v>
      </c>
      <c r="AQ108">
        <v>83.09</v>
      </c>
      <c r="AR108">
        <v>83.2</v>
      </c>
      <c r="AS108">
        <v>83.02</v>
      </c>
      <c r="AT108">
        <v>82.68</v>
      </c>
      <c r="AU108">
        <v>82.27</v>
      </c>
      <c r="AV108">
        <v>82.69</v>
      </c>
      <c r="AW108">
        <v>83.22</v>
      </c>
      <c r="AX108">
        <v>83.35</v>
      </c>
      <c r="AY108">
        <v>84.68</v>
      </c>
    </row>
    <row r="109" spans="1:51">
      <c r="A109" t="s">
        <v>109</v>
      </c>
      <c r="B109">
        <v>61.2</v>
      </c>
      <c r="C109">
        <v>63.08</v>
      </c>
      <c r="D109">
        <v>64.400000000000006</v>
      </c>
      <c r="E109">
        <v>65.849999999999994</v>
      </c>
      <c r="F109">
        <v>67.319999999999993</v>
      </c>
      <c r="G109">
        <v>68.709999999999994</v>
      </c>
      <c r="H109">
        <v>70.13</v>
      </c>
      <c r="I109">
        <v>71.680000000000007</v>
      </c>
      <c r="J109">
        <v>73.16</v>
      </c>
      <c r="K109">
        <v>74.680000000000007</v>
      </c>
      <c r="L109">
        <v>76.23</v>
      </c>
      <c r="M109">
        <v>77.83</v>
      </c>
      <c r="N109">
        <v>79.48</v>
      </c>
      <c r="O109">
        <v>81.150000000000006</v>
      </c>
      <c r="P109">
        <v>82.86</v>
      </c>
      <c r="Q109">
        <v>84.59</v>
      </c>
      <c r="R109">
        <v>86.35</v>
      </c>
      <c r="S109">
        <v>88.16</v>
      </c>
      <c r="T109">
        <v>89.99</v>
      </c>
      <c r="U109">
        <v>91.87</v>
      </c>
      <c r="V109">
        <v>68.180000000000007</v>
      </c>
      <c r="W109">
        <v>71.209999999999994</v>
      </c>
      <c r="X109">
        <v>72.25</v>
      </c>
      <c r="Y109">
        <v>72.61</v>
      </c>
      <c r="Z109">
        <v>72.56</v>
      </c>
      <c r="AA109">
        <v>72.98</v>
      </c>
      <c r="AB109">
        <v>72.67</v>
      </c>
      <c r="AC109">
        <v>72.959999999999994</v>
      </c>
      <c r="AD109">
        <v>72.930000000000007</v>
      </c>
      <c r="AE109">
        <v>74.650000000000006</v>
      </c>
      <c r="AF109">
        <v>76.349999999999994</v>
      </c>
      <c r="AG109">
        <v>76.56</v>
      </c>
      <c r="AH109">
        <v>77.349999999999994</v>
      </c>
      <c r="AI109">
        <v>79.7</v>
      </c>
      <c r="AJ109">
        <v>81.819999999999993</v>
      </c>
      <c r="AK109">
        <v>81.680000000000007</v>
      </c>
      <c r="AL109">
        <v>80.84</v>
      </c>
      <c r="AM109">
        <v>81.14</v>
      </c>
      <c r="AN109">
        <v>82.63</v>
      </c>
      <c r="AO109">
        <v>82.83</v>
      </c>
      <c r="AP109">
        <v>82.76</v>
      </c>
      <c r="AQ109">
        <v>84.09</v>
      </c>
      <c r="AR109">
        <v>84.19</v>
      </c>
      <c r="AS109">
        <v>84.35</v>
      </c>
      <c r="AT109">
        <v>84.61</v>
      </c>
      <c r="AU109">
        <v>84.11</v>
      </c>
      <c r="AV109">
        <v>84.53</v>
      </c>
      <c r="AW109">
        <v>84.88</v>
      </c>
      <c r="AX109">
        <v>85.2</v>
      </c>
      <c r="AY109">
        <v>86.54</v>
      </c>
    </row>
    <row r="110" spans="1:51">
      <c r="A110" t="s">
        <v>110</v>
      </c>
      <c r="B110">
        <v>61.2</v>
      </c>
      <c r="C110">
        <v>63.08</v>
      </c>
      <c r="D110">
        <v>64.209999999999994</v>
      </c>
      <c r="E110">
        <v>65.47</v>
      </c>
      <c r="F110">
        <v>66.739999999999995</v>
      </c>
      <c r="G110">
        <v>67.930000000000007</v>
      </c>
      <c r="H110">
        <v>69.13</v>
      </c>
      <c r="I110">
        <v>70.459999999999994</v>
      </c>
      <c r="J110">
        <v>71.709999999999994</v>
      </c>
      <c r="K110">
        <v>72.989999999999995</v>
      </c>
      <c r="L110">
        <v>74.290000000000006</v>
      </c>
      <c r="M110">
        <v>75.64</v>
      </c>
      <c r="N110">
        <v>77.02</v>
      </c>
      <c r="O110">
        <v>78.41</v>
      </c>
      <c r="P110">
        <v>79.83</v>
      </c>
      <c r="Q110">
        <v>81.27</v>
      </c>
      <c r="R110">
        <v>82.73</v>
      </c>
      <c r="S110">
        <v>84.21</v>
      </c>
      <c r="T110">
        <v>85.72</v>
      </c>
      <c r="U110">
        <v>87.26</v>
      </c>
      <c r="V110">
        <v>76.099999999999994</v>
      </c>
      <c r="W110">
        <v>76.150000000000006</v>
      </c>
      <c r="X110">
        <v>77.3</v>
      </c>
      <c r="Y110">
        <v>78.92</v>
      </c>
      <c r="Z110">
        <v>79.31</v>
      </c>
      <c r="AA110">
        <v>80.16</v>
      </c>
      <c r="AB110">
        <v>78.77</v>
      </c>
      <c r="AC110">
        <v>81.03</v>
      </c>
      <c r="AD110">
        <v>83.06</v>
      </c>
      <c r="AE110">
        <v>84.24</v>
      </c>
      <c r="AF110">
        <v>86.73</v>
      </c>
      <c r="AG110">
        <v>88.08</v>
      </c>
      <c r="AH110">
        <v>87.88</v>
      </c>
      <c r="AI110">
        <v>91.27</v>
      </c>
      <c r="AJ110">
        <v>93.36</v>
      </c>
      <c r="AK110">
        <v>94.12</v>
      </c>
      <c r="AL110">
        <v>93.06</v>
      </c>
      <c r="AM110">
        <v>93.59</v>
      </c>
      <c r="AN110">
        <v>95.56</v>
      </c>
      <c r="AO110">
        <v>96.23</v>
      </c>
      <c r="AP110">
        <v>96.43</v>
      </c>
      <c r="AQ110">
        <v>98.17</v>
      </c>
      <c r="AR110">
        <v>98.18</v>
      </c>
      <c r="AS110">
        <v>98.87</v>
      </c>
      <c r="AT110">
        <v>99.53</v>
      </c>
      <c r="AU110">
        <v>99.41</v>
      </c>
      <c r="AV110">
        <v>100.16</v>
      </c>
      <c r="AW110">
        <v>100.88</v>
      </c>
      <c r="AX110">
        <v>101.5</v>
      </c>
      <c r="AY110">
        <v>103.97</v>
      </c>
    </row>
    <row r="111" spans="1:51">
      <c r="C111" t="s">
        <v>1</v>
      </c>
      <c r="D111" t="s">
        <v>0</v>
      </c>
      <c r="F111" t="s">
        <v>2</v>
      </c>
    </row>
    <row r="112" spans="1:51">
      <c r="A112" t="s">
        <v>99</v>
      </c>
      <c r="B112" t="s">
        <v>100</v>
      </c>
      <c r="C112" t="s">
        <v>103</v>
      </c>
      <c r="D112" t="s">
        <v>28</v>
      </c>
      <c r="F112" t="s">
        <v>28</v>
      </c>
    </row>
    <row r="113" spans="1:51">
      <c r="B113">
        <v>2013</v>
      </c>
      <c r="C113">
        <v>2014</v>
      </c>
      <c r="D113">
        <v>2015</v>
      </c>
      <c r="E113">
        <v>2016</v>
      </c>
      <c r="F113">
        <v>2017</v>
      </c>
      <c r="G113">
        <v>2018</v>
      </c>
      <c r="H113">
        <v>2019</v>
      </c>
      <c r="I113">
        <v>2020</v>
      </c>
      <c r="J113">
        <v>2021</v>
      </c>
      <c r="K113">
        <v>2022</v>
      </c>
      <c r="L113">
        <v>2023</v>
      </c>
      <c r="M113">
        <v>2024</v>
      </c>
      <c r="N113">
        <v>2025</v>
      </c>
      <c r="O113">
        <v>2026</v>
      </c>
      <c r="P113">
        <v>2027</v>
      </c>
      <c r="Q113">
        <v>2028</v>
      </c>
      <c r="R113">
        <v>2029</v>
      </c>
      <c r="S113">
        <v>2030</v>
      </c>
      <c r="T113">
        <v>2031</v>
      </c>
      <c r="U113">
        <v>2032</v>
      </c>
      <c r="V113">
        <v>2033</v>
      </c>
      <c r="W113">
        <v>2034</v>
      </c>
      <c r="X113">
        <v>2035</v>
      </c>
      <c r="Y113">
        <v>2036</v>
      </c>
      <c r="Z113">
        <v>2037</v>
      </c>
      <c r="AA113">
        <v>2038</v>
      </c>
      <c r="AB113">
        <v>2039</v>
      </c>
      <c r="AC113">
        <v>2040</v>
      </c>
      <c r="AD113">
        <v>2041</v>
      </c>
      <c r="AE113">
        <v>2042</v>
      </c>
      <c r="AF113">
        <v>2043</v>
      </c>
      <c r="AG113">
        <v>2044</v>
      </c>
      <c r="AH113">
        <v>2045</v>
      </c>
      <c r="AI113">
        <v>2046</v>
      </c>
      <c r="AJ113">
        <v>2047</v>
      </c>
      <c r="AK113">
        <v>2048</v>
      </c>
      <c r="AL113">
        <v>2049</v>
      </c>
      <c r="AM113">
        <v>2050</v>
      </c>
      <c r="AN113">
        <v>2051</v>
      </c>
      <c r="AO113">
        <v>2052</v>
      </c>
      <c r="AP113">
        <v>2053</v>
      </c>
      <c r="AQ113">
        <v>2054</v>
      </c>
      <c r="AR113">
        <v>2055</v>
      </c>
      <c r="AS113">
        <v>2056</v>
      </c>
      <c r="AT113">
        <v>2057</v>
      </c>
      <c r="AU113">
        <v>2058</v>
      </c>
      <c r="AV113">
        <v>2059</v>
      </c>
      <c r="AW113">
        <v>2060</v>
      </c>
      <c r="AX113">
        <v>2061</v>
      </c>
      <c r="AY113">
        <v>2062</v>
      </c>
    </row>
    <row r="114" spans="1:51">
      <c r="A114" t="s">
        <v>104</v>
      </c>
      <c r="B114">
        <v>61.2</v>
      </c>
      <c r="C114">
        <v>63.08</v>
      </c>
      <c r="D114">
        <v>64.540000000000006</v>
      </c>
      <c r="E114">
        <v>66.13</v>
      </c>
      <c r="F114">
        <v>67.75</v>
      </c>
      <c r="G114">
        <v>69.3</v>
      </c>
      <c r="H114">
        <v>70.88</v>
      </c>
      <c r="I114">
        <v>72.61</v>
      </c>
      <c r="J114">
        <v>74.260000000000005</v>
      </c>
      <c r="K114">
        <v>75.959999999999994</v>
      </c>
      <c r="L114">
        <v>77.7</v>
      </c>
      <c r="M114">
        <v>79.510000000000005</v>
      </c>
      <c r="N114">
        <v>81.37</v>
      </c>
      <c r="O114">
        <v>83.25</v>
      </c>
      <c r="P114">
        <v>85.19</v>
      </c>
      <c r="Q114">
        <v>87.15</v>
      </c>
      <c r="R114">
        <v>89.16</v>
      </c>
      <c r="S114">
        <v>91.22</v>
      </c>
      <c r="T114">
        <v>93.32</v>
      </c>
      <c r="U114">
        <v>95.47</v>
      </c>
      <c r="V114">
        <v>79.44</v>
      </c>
      <c r="W114">
        <v>79.23</v>
      </c>
      <c r="X114">
        <v>81.209999999999994</v>
      </c>
      <c r="Y114">
        <v>81.150000000000006</v>
      </c>
      <c r="Z114">
        <v>80.510000000000005</v>
      </c>
      <c r="AA114">
        <v>82.65</v>
      </c>
      <c r="AB114">
        <v>83.02</v>
      </c>
      <c r="AC114">
        <v>82.93</v>
      </c>
      <c r="AD114">
        <v>85.13</v>
      </c>
      <c r="AE114">
        <v>86.56</v>
      </c>
      <c r="AF114">
        <v>88.68</v>
      </c>
      <c r="AG114">
        <v>88.56</v>
      </c>
      <c r="AH114">
        <v>90.44</v>
      </c>
      <c r="AI114">
        <v>92.75</v>
      </c>
      <c r="AJ114">
        <v>94.34</v>
      </c>
      <c r="AK114">
        <v>94.63</v>
      </c>
      <c r="AL114">
        <v>94.48</v>
      </c>
      <c r="AM114">
        <v>95.35</v>
      </c>
      <c r="AN114">
        <v>97.77</v>
      </c>
      <c r="AO114">
        <v>98.91</v>
      </c>
      <c r="AP114">
        <v>99.71</v>
      </c>
      <c r="AQ114">
        <v>102.03</v>
      </c>
      <c r="AR114">
        <v>102.91</v>
      </c>
      <c r="AS114">
        <v>103.78</v>
      </c>
      <c r="AT114">
        <v>104.76</v>
      </c>
      <c r="AU114">
        <v>105.04</v>
      </c>
      <c r="AV114">
        <v>106.05</v>
      </c>
      <c r="AW114">
        <v>107.01</v>
      </c>
      <c r="AX114">
        <v>108.13</v>
      </c>
      <c r="AY114">
        <v>110.59</v>
      </c>
    </row>
    <row r="115" spans="1:51">
      <c r="A115" t="s">
        <v>105</v>
      </c>
      <c r="B115">
        <v>61.2</v>
      </c>
      <c r="C115">
        <v>63.08</v>
      </c>
      <c r="D115">
        <v>64.45</v>
      </c>
      <c r="E115">
        <v>65.959999999999994</v>
      </c>
      <c r="F115">
        <v>67.489999999999995</v>
      </c>
      <c r="G115">
        <v>68.95</v>
      </c>
      <c r="H115">
        <v>70.430000000000007</v>
      </c>
      <c r="I115">
        <v>72.040000000000006</v>
      </c>
      <c r="J115">
        <v>73.59</v>
      </c>
      <c r="K115">
        <v>75.180000000000007</v>
      </c>
      <c r="L115">
        <v>76.8</v>
      </c>
      <c r="M115">
        <v>78.489999999999995</v>
      </c>
      <c r="N115">
        <v>80.22</v>
      </c>
      <c r="O115">
        <v>81.97</v>
      </c>
      <c r="P115">
        <v>83.77</v>
      </c>
      <c r="Q115">
        <v>85.59</v>
      </c>
      <c r="R115">
        <v>87.45</v>
      </c>
      <c r="S115">
        <v>89.35</v>
      </c>
      <c r="T115">
        <v>91.29</v>
      </c>
      <c r="U115">
        <v>93.27</v>
      </c>
      <c r="V115">
        <v>78.98</v>
      </c>
      <c r="W115">
        <v>77.41</v>
      </c>
      <c r="X115">
        <v>79.63</v>
      </c>
      <c r="Y115">
        <v>79.78</v>
      </c>
      <c r="Z115">
        <v>79.77</v>
      </c>
      <c r="AA115">
        <v>78.88</v>
      </c>
      <c r="AB115">
        <v>80.08</v>
      </c>
      <c r="AC115">
        <v>80.66</v>
      </c>
      <c r="AD115">
        <v>80.77</v>
      </c>
      <c r="AE115">
        <v>82.58</v>
      </c>
      <c r="AF115">
        <v>84.96</v>
      </c>
      <c r="AG115">
        <v>85.54</v>
      </c>
      <c r="AH115">
        <v>85.37</v>
      </c>
      <c r="AI115">
        <v>87.89</v>
      </c>
      <c r="AJ115">
        <v>89.39</v>
      </c>
      <c r="AK115">
        <v>89.57</v>
      </c>
      <c r="AL115">
        <v>89.15</v>
      </c>
      <c r="AM115">
        <v>89.94</v>
      </c>
      <c r="AN115">
        <v>92.2</v>
      </c>
      <c r="AO115">
        <v>93.19</v>
      </c>
      <c r="AP115">
        <v>93.14</v>
      </c>
      <c r="AQ115">
        <v>94.79</v>
      </c>
      <c r="AR115">
        <v>94.82</v>
      </c>
      <c r="AS115">
        <v>94.92</v>
      </c>
      <c r="AT115">
        <v>95.61</v>
      </c>
      <c r="AU115">
        <v>95.75</v>
      </c>
      <c r="AV115">
        <v>96.31</v>
      </c>
      <c r="AW115">
        <v>97.24</v>
      </c>
      <c r="AX115">
        <v>97.9</v>
      </c>
      <c r="AY115">
        <v>99.76</v>
      </c>
    </row>
    <row r="116" spans="1:51">
      <c r="A116" t="s">
        <v>22</v>
      </c>
      <c r="B116">
        <v>61.2</v>
      </c>
      <c r="C116">
        <v>63.08</v>
      </c>
      <c r="D116">
        <v>64.680000000000007</v>
      </c>
      <c r="E116">
        <v>66.42</v>
      </c>
      <c r="F116">
        <v>68.2</v>
      </c>
      <c r="G116">
        <v>69.91</v>
      </c>
      <c r="H116">
        <v>71.66</v>
      </c>
      <c r="I116">
        <v>73.56</v>
      </c>
      <c r="J116">
        <v>75.400000000000006</v>
      </c>
      <c r="K116">
        <v>77.3</v>
      </c>
      <c r="L116">
        <v>79.25</v>
      </c>
      <c r="M116">
        <v>81.27</v>
      </c>
      <c r="N116">
        <v>83.34</v>
      </c>
      <c r="O116">
        <v>85.46</v>
      </c>
      <c r="P116">
        <v>87.64</v>
      </c>
      <c r="Q116">
        <v>89.86</v>
      </c>
      <c r="R116">
        <v>92.13</v>
      </c>
      <c r="S116">
        <v>94.46</v>
      </c>
      <c r="T116">
        <v>96.85</v>
      </c>
      <c r="U116">
        <v>99.3</v>
      </c>
      <c r="V116">
        <v>79.2</v>
      </c>
      <c r="W116">
        <v>78.44</v>
      </c>
      <c r="X116">
        <v>78.48</v>
      </c>
      <c r="Y116">
        <v>77.83</v>
      </c>
      <c r="Z116">
        <v>77.14</v>
      </c>
      <c r="AA116">
        <v>77.36</v>
      </c>
      <c r="AB116">
        <v>77.62</v>
      </c>
      <c r="AC116">
        <v>77.77</v>
      </c>
      <c r="AD116">
        <v>78.239999999999995</v>
      </c>
      <c r="AE116">
        <v>79.59</v>
      </c>
      <c r="AF116">
        <v>81.430000000000007</v>
      </c>
      <c r="AG116">
        <v>82.37</v>
      </c>
      <c r="AH116">
        <v>82.91</v>
      </c>
      <c r="AI116">
        <v>85.22</v>
      </c>
      <c r="AJ116">
        <v>86.59</v>
      </c>
      <c r="AK116">
        <v>86.38</v>
      </c>
      <c r="AL116">
        <v>86.03</v>
      </c>
      <c r="AM116">
        <v>86.71</v>
      </c>
      <c r="AN116">
        <v>89</v>
      </c>
      <c r="AO116">
        <v>89.93</v>
      </c>
      <c r="AP116">
        <v>90.52</v>
      </c>
      <c r="AQ116">
        <v>92.68</v>
      </c>
      <c r="AR116">
        <v>93.17</v>
      </c>
      <c r="AS116">
        <v>93.39</v>
      </c>
      <c r="AT116">
        <v>94.01</v>
      </c>
      <c r="AU116">
        <v>94.11</v>
      </c>
      <c r="AV116">
        <v>94.57</v>
      </c>
      <c r="AW116">
        <v>95.24</v>
      </c>
      <c r="AX116">
        <v>95.96</v>
      </c>
      <c r="AY116">
        <v>97.46</v>
      </c>
    </row>
    <row r="117" spans="1:51">
      <c r="A117" t="s">
        <v>106</v>
      </c>
      <c r="B117">
        <v>61.2</v>
      </c>
      <c r="C117">
        <v>63.08</v>
      </c>
      <c r="D117">
        <v>64.39</v>
      </c>
      <c r="E117">
        <v>65.83</v>
      </c>
      <c r="F117">
        <v>67.290000000000006</v>
      </c>
      <c r="G117">
        <v>68.680000000000007</v>
      </c>
      <c r="H117">
        <v>70.09</v>
      </c>
      <c r="I117">
        <v>71.63</v>
      </c>
      <c r="J117">
        <v>73.099999999999994</v>
      </c>
      <c r="K117">
        <v>74.599999999999994</v>
      </c>
      <c r="L117">
        <v>76.14</v>
      </c>
      <c r="M117">
        <v>77.73</v>
      </c>
      <c r="N117">
        <v>79.37</v>
      </c>
      <c r="O117">
        <v>81.03</v>
      </c>
      <c r="P117">
        <v>82.72</v>
      </c>
      <c r="Q117">
        <v>84.44</v>
      </c>
      <c r="R117">
        <v>86.19</v>
      </c>
      <c r="S117">
        <v>87.98</v>
      </c>
      <c r="T117">
        <v>89.8</v>
      </c>
      <c r="U117">
        <v>91.66</v>
      </c>
      <c r="V117">
        <v>76.61</v>
      </c>
      <c r="W117">
        <v>76.290000000000006</v>
      </c>
      <c r="X117">
        <v>77.13</v>
      </c>
      <c r="Y117">
        <v>78.45</v>
      </c>
      <c r="Z117">
        <v>78.56</v>
      </c>
      <c r="AA117">
        <v>77.59</v>
      </c>
      <c r="AB117">
        <v>78.790000000000006</v>
      </c>
      <c r="AC117">
        <v>79.41</v>
      </c>
      <c r="AD117">
        <v>79.67</v>
      </c>
      <c r="AE117">
        <v>81.349999999999994</v>
      </c>
      <c r="AF117">
        <v>83.72</v>
      </c>
      <c r="AG117">
        <v>84.3</v>
      </c>
      <c r="AH117">
        <v>84.34</v>
      </c>
      <c r="AI117">
        <v>87.53</v>
      </c>
      <c r="AJ117">
        <v>87.59</v>
      </c>
      <c r="AK117">
        <v>88.52</v>
      </c>
      <c r="AL117">
        <v>88.1</v>
      </c>
      <c r="AM117">
        <v>88.72</v>
      </c>
      <c r="AN117">
        <v>90.71</v>
      </c>
      <c r="AO117">
        <v>91.5</v>
      </c>
      <c r="AP117">
        <v>91.64</v>
      </c>
      <c r="AQ117">
        <v>93.56</v>
      </c>
      <c r="AR117">
        <v>94.17</v>
      </c>
      <c r="AS117">
        <v>94.62</v>
      </c>
      <c r="AT117">
        <v>95.18</v>
      </c>
      <c r="AU117">
        <v>95.24</v>
      </c>
      <c r="AV117">
        <v>95.78</v>
      </c>
      <c r="AW117">
        <v>96.79</v>
      </c>
      <c r="AX117">
        <v>97.71</v>
      </c>
      <c r="AY117">
        <v>99.41</v>
      </c>
    </row>
    <row r="118" spans="1:51">
      <c r="A118" t="s">
        <v>107</v>
      </c>
      <c r="B118">
        <v>61.2</v>
      </c>
      <c r="C118">
        <v>63.08</v>
      </c>
      <c r="D118">
        <v>64.56</v>
      </c>
      <c r="E118">
        <v>66.180000000000007</v>
      </c>
      <c r="F118">
        <v>67.83</v>
      </c>
      <c r="G118">
        <v>69.41</v>
      </c>
      <c r="H118">
        <v>71.010000000000005</v>
      </c>
      <c r="I118">
        <v>72.77</v>
      </c>
      <c r="J118">
        <v>74.45</v>
      </c>
      <c r="K118">
        <v>76.19</v>
      </c>
      <c r="L118">
        <v>77.959999999999994</v>
      </c>
      <c r="M118">
        <v>79.81</v>
      </c>
      <c r="N118">
        <v>81.7</v>
      </c>
      <c r="O118">
        <v>83.62</v>
      </c>
      <c r="P118">
        <v>85.6</v>
      </c>
      <c r="Q118">
        <v>87.61</v>
      </c>
      <c r="R118">
        <v>89.66</v>
      </c>
      <c r="S118">
        <v>91.76</v>
      </c>
      <c r="T118">
        <v>93.9</v>
      </c>
      <c r="U118">
        <v>96.11</v>
      </c>
      <c r="V118">
        <v>77.36</v>
      </c>
      <c r="W118">
        <v>76.84</v>
      </c>
      <c r="X118">
        <v>76.84</v>
      </c>
      <c r="Y118">
        <v>76.819999999999993</v>
      </c>
      <c r="Z118">
        <v>76.58</v>
      </c>
      <c r="AA118">
        <v>76.78</v>
      </c>
      <c r="AB118">
        <v>76.25</v>
      </c>
      <c r="AC118">
        <v>75.88</v>
      </c>
      <c r="AD118">
        <v>77.16</v>
      </c>
      <c r="AE118">
        <v>77.23</v>
      </c>
      <c r="AF118">
        <v>78.44</v>
      </c>
      <c r="AG118">
        <v>78.489999999999995</v>
      </c>
      <c r="AH118">
        <v>79.36</v>
      </c>
      <c r="AI118">
        <v>80.59</v>
      </c>
      <c r="AJ118">
        <v>82.15</v>
      </c>
      <c r="AK118">
        <v>81.94</v>
      </c>
      <c r="AL118">
        <v>81.63</v>
      </c>
      <c r="AM118">
        <v>82.14</v>
      </c>
      <c r="AN118">
        <v>84.02</v>
      </c>
      <c r="AO118">
        <v>84.69</v>
      </c>
      <c r="AP118">
        <v>84.7</v>
      </c>
      <c r="AQ118">
        <v>86.54</v>
      </c>
      <c r="AR118">
        <v>86.95</v>
      </c>
      <c r="AS118">
        <v>86.55</v>
      </c>
      <c r="AT118">
        <v>86.82</v>
      </c>
      <c r="AU118">
        <v>86.64</v>
      </c>
      <c r="AV118">
        <v>86.99</v>
      </c>
      <c r="AW118">
        <v>87.55</v>
      </c>
      <c r="AX118">
        <v>88.08</v>
      </c>
      <c r="AY118">
        <v>89.46</v>
      </c>
    </row>
    <row r="119" spans="1:51">
      <c r="A119" t="s">
        <v>108</v>
      </c>
      <c r="B119">
        <v>61.2</v>
      </c>
      <c r="C119">
        <v>63.08</v>
      </c>
      <c r="D119">
        <v>64.53</v>
      </c>
      <c r="E119">
        <v>66.12</v>
      </c>
      <c r="F119">
        <v>67.73</v>
      </c>
      <c r="G119">
        <v>69.28</v>
      </c>
      <c r="H119">
        <v>70.849999999999994</v>
      </c>
      <c r="I119">
        <v>72.56</v>
      </c>
      <c r="J119">
        <v>74.209999999999994</v>
      </c>
      <c r="K119">
        <v>75.900000000000006</v>
      </c>
      <c r="L119">
        <v>77.63</v>
      </c>
      <c r="M119">
        <v>79.430000000000007</v>
      </c>
      <c r="N119">
        <v>81.28</v>
      </c>
      <c r="O119">
        <v>83.15</v>
      </c>
      <c r="P119">
        <v>85.08</v>
      </c>
      <c r="Q119">
        <v>87.03</v>
      </c>
      <c r="R119">
        <v>89.03</v>
      </c>
      <c r="S119">
        <v>91.07</v>
      </c>
      <c r="T119">
        <v>93.16</v>
      </c>
      <c r="U119">
        <v>95.3</v>
      </c>
      <c r="V119">
        <v>74.95</v>
      </c>
      <c r="W119">
        <v>74.459999999999994</v>
      </c>
      <c r="X119">
        <v>74.36</v>
      </c>
      <c r="Y119">
        <v>74.36</v>
      </c>
      <c r="Z119">
        <v>74.98</v>
      </c>
      <c r="AA119">
        <v>75.38</v>
      </c>
      <c r="AB119">
        <v>74.84</v>
      </c>
      <c r="AC119">
        <v>74.930000000000007</v>
      </c>
      <c r="AD119">
        <v>74.900000000000006</v>
      </c>
      <c r="AE119">
        <v>75.900000000000006</v>
      </c>
      <c r="AF119">
        <v>77.38</v>
      </c>
      <c r="AG119">
        <v>77.36</v>
      </c>
      <c r="AH119">
        <v>77.739999999999995</v>
      </c>
      <c r="AI119">
        <v>79.39</v>
      </c>
      <c r="AJ119">
        <v>81.05</v>
      </c>
      <c r="AK119">
        <v>80.77</v>
      </c>
      <c r="AL119">
        <v>80.44</v>
      </c>
      <c r="AM119">
        <v>80.91</v>
      </c>
      <c r="AN119">
        <v>82.75</v>
      </c>
      <c r="AO119">
        <v>83.38</v>
      </c>
      <c r="AP119">
        <v>83.36</v>
      </c>
      <c r="AQ119">
        <v>85.16</v>
      </c>
      <c r="AR119">
        <v>85.62</v>
      </c>
      <c r="AS119">
        <v>85.28</v>
      </c>
      <c r="AT119">
        <v>85.28</v>
      </c>
      <c r="AU119">
        <v>85.12</v>
      </c>
      <c r="AV119">
        <v>85.41</v>
      </c>
      <c r="AW119">
        <v>85.97</v>
      </c>
      <c r="AX119">
        <v>86.23</v>
      </c>
      <c r="AY119">
        <v>87.62</v>
      </c>
    </row>
    <row r="120" spans="1:51">
      <c r="A120" t="s">
        <v>109</v>
      </c>
      <c r="B120">
        <v>61.2</v>
      </c>
      <c r="C120">
        <v>63.08</v>
      </c>
      <c r="D120">
        <v>64.59</v>
      </c>
      <c r="E120">
        <v>66.239999999999995</v>
      </c>
      <c r="F120">
        <v>67.92</v>
      </c>
      <c r="G120">
        <v>69.53</v>
      </c>
      <c r="H120">
        <v>71.180000000000007</v>
      </c>
      <c r="I120">
        <v>72.97</v>
      </c>
      <c r="J120">
        <v>74.69</v>
      </c>
      <c r="K120">
        <v>76.47</v>
      </c>
      <c r="L120">
        <v>78.28</v>
      </c>
      <c r="M120">
        <v>80.17</v>
      </c>
      <c r="N120">
        <v>82.11</v>
      </c>
      <c r="O120">
        <v>84.08</v>
      </c>
      <c r="P120">
        <v>86.11</v>
      </c>
      <c r="Q120">
        <v>88.17</v>
      </c>
      <c r="R120">
        <v>90.28</v>
      </c>
      <c r="S120">
        <v>92.43</v>
      </c>
      <c r="T120">
        <v>94.64</v>
      </c>
      <c r="U120">
        <v>96.9</v>
      </c>
      <c r="V120">
        <v>73.989999999999995</v>
      </c>
      <c r="W120">
        <v>76.64</v>
      </c>
      <c r="X120">
        <v>77.31</v>
      </c>
      <c r="Y120">
        <v>78</v>
      </c>
      <c r="Z120">
        <v>77.739999999999995</v>
      </c>
      <c r="AA120">
        <v>77.88</v>
      </c>
      <c r="AB120">
        <v>77.27</v>
      </c>
      <c r="AC120">
        <v>77.290000000000006</v>
      </c>
      <c r="AD120">
        <v>77.150000000000006</v>
      </c>
      <c r="AE120">
        <v>78.150000000000006</v>
      </c>
      <c r="AF120">
        <v>79.48</v>
      </c>
      <c r="AG120">
        <v>79.41</v>
      </c>
      <c r="AH120">
        <v>79.790000000000006</v>
      </c>
      <c r="AI120">
        <v>81.489999999999995</v>
      </c>
      <c r="AJ120">
        <v>82.99</v>
      </c>
      <c r="AK120">
        <v>82.47</v>
      </c>
      <c r="AL120">
        <v>82.13</v>
      </c>
      <c r="AM120">
        <v>82.55</v>
      </c>
      <c r="AN120">
        <v>84.15</v>
      </c>
      <c r="AO120">
        <v>84.62</v>
      </c>
      <c r="AP120">
        <v>84.63</v>
      </c>
      <c r="AQ120">
        <v>86.12</v>
      </c>
      <c r="AR120">
        <v>86.41</v>
      </c>
      <c r="AS120">
        <v>86.66</v>
      </c>
      <c r="AT120">
        <v>86.94</v>
      </c>
      <c r="AU120">
        <v>86.73</v>
      </c>
      <c r="AV120">
        <v>86.97</v>
      </c>
      <c r="AW120">
        <v>87.42</v>
      </c>
      <c r="AX120">
        <v>87.82</v>
      </c>
      <c r="AY120">
        <v>89.26</v>
      </c>
    </row>
    <row r="121" spans="1:51">
      <c r="A121" t="s">
        <v>110</v>
      </c>
      <c r="B121">
        <v>61.2</v>
      </c>
      <c r="C121">
        <v>63.08</v>
      </c>
      <c r="D121">
        <v>64.430000000000007</v>
      </c>
      <c r="E121">
        <v>65.91</v>
      </c>
      <c r="F121">
        <v>67.41</v>
      </c>
      <c r="G121">
        <v>68.84</v>
      </c>
      <c r="H121">
        <v>70.3</v>
      </c>
      <c r="I121">
        <v>71.89</v>
      </c>
      <c r="J121">
        <v>73.400000000000006</v>
      </c>
      <c r="K121">
        <v>74.959999999999994</v>
      </c>
      <c r="L121">
        <v>76.55</v>
      </c>
      <c r="M121">
        <v>78.2</v>
      </c>
      <c r="N121">
        <v>79.89</v>
      </c>
      <c r="O121">
        <v>81.61</v>
      </c>
      <c r="P121">
        <v>83.37</v>
      </c>
      <c r="Q121">
        <v>85.15</v>
      </c>
      <c r="R121">
        <v>86.97</v>
      </c>
      <c r="S121">
        <v>88.83</v>
      </c>
      <c r="T121">
        <v>90.72</v>
      </c>
      <c r="U121">
        <v>92.66</v>
      </c>
      <c r="V121">
        <v>77.39</v>
      </c>
      <c r="W121">
        <v>77</v>
      </c>
      <c r="X121">
        <v>77.849999999999994</v>
      </c>
      <c r="Y121">
        <v>79.42</v>
      </c>
      <c r="Z121">
        <v>79.400000000000006</v>
      </c>
      <c r="AA121">
        <v>79.88</v>
      </c>
      <c r="AB121">
        <v>78.540000000000006</v>
      </c>
      <c r="AC121">
        <v>79.91</v>
      </c>
      <c r="AD121">
        <v>81.28</v>
      </c>
      <c r="AE121">
        <v>81.94</v>
      </c>
      <c r="AF121">
        <v>83.94</v>
      </c>
      <c r="AG121">
        <v>84.79</v>
      </c>
      <c r="AH121">
        <v>84.51</v>
      </c>
      <c r="AI121">
        <v>86.97</v>
      </c>
      <c r="AJ121">
        <v>88.53</v>
      </c>
      <c r="AK121">
        <v>88.75</v>
      </c>
      <c r="AL121">
        <v>88.27</v>
      </c>
      <c r="AM121">
        <v>88.96</v>
      </c>
      <c r="AN121">
        <v>91.02</v>
      </c>
      <c r="AO121">
        <v>91.79</v>
      </c>
      <c r="AP121">
        <v>91.92</v>
      </c>
      <c r="AQ121">
        <v>93.84</v>
      </c>
      <c r="AR121">
        <v>94.19</v>
      </c>
      <c r="AS121">
        <v>94.83</v>
      </c>
      <c r="AT121">
        <v>95.43</v>
      </c>
      <c r="AU121">
        <v>95.47</v>
      </c>
      <c r="AV121">
        <v>96.04</v>
      </c>
      <c r="AW121">
        <v>96.78</v>
      </c>
      <c r="AX121">
        <v>97.34</v>
      </c>
      <c r="AY121">
        <v>99.62</v>
      </c>
    </row>
    <row r="122" spans="1:51">
      <c r="C122" t="s">
        <v>1</v>
      </c>
      <c r="D122" t="s">
        <v>0</v>
      </c>
      <c r="F122" t="s">
        <v>2</v>
      </c>
    </row>
    <row r="123" spans="1:51">
      <c r="A123" t="s">
        <v>99</v>
      </c>
      <c r="B123" t="s">
        <v>100</v>
      </c>
      <c r="C123" t="s">
        <v>103</v>
      </c>
      <c r="D123" t="s">
        <v>28</v>
      </c>
      <c r="F123" t="s">
        <v>101</v>
      </c>
    </row>
    <row r="124" spans="1:51">
      <c r="B124">
        <v>2013</v>
      </c>
      <c r="C124">
        <v>2014</v>
      </c>
      <c r="D124">
        <v>2015</v>
      </c>
      <c r="E124">
        <v>2016</v>
      </c>
      <c r="F124">
        <v>2017</v>
      </c>
      <c r="G124">
        <v>2018</v>
      </c>
      <c r="H124">
        <v>2019</v>
      </c>
      <c r="I124">
        <v>2020</v>
      </c>
      <c r="J124">
        <v>2021</v>
      </c>
      <c r="K124">
        <v>2022</v>
      </c>
      <c r="L124">
        <v>2023</v>
      </c>
      <c r="M124">
        <v>2024</v>
      </c>
      <c r="N124">
        <v>2025</v>
      </c>
      <c r="O124">
        <v>2026</v>
      </c>
      <c r="P124">
        <v>2027</v>
      </c>
      <c r="Q124">
        <v>2028</v>
      </c>
      <c r="R124">
        <v>2029</v>
      </c>
      <c r="S124">
        <v>2030</v>
      </c>
      <c r="T124">
        <v>2031</v>
      </c>
      <c r="U124">
        <v>2032</v>
      </c>
      <c r="V124">
        <v>2033</v>
      </c>
      <c r="W124">
        <v>2034</v>
      </c>
      <c r="X124">
        <v>2035</v>
      </c>
      <c r="Y124">
        <v>2036</v>
      </c>
      <c r="Z124">
        <v>2037</v>
      </c>
      <c r="AA124">
        <v>2038</v>
      </c>
      <c r="AB124">
        <v>2039</v>
      </c>
      <c r="AC124">
        <v>2040</v>
      </c>
      <c r="AD124">
        <v>2041</v>
      </c>
      <c r="AE124">
        <v>2042</v>
      </c>
      <c r="AF124">
        <v>2043</v>
      </c>
      <c r="AG124">
        <v>2044</v>
      </c>
      <c r="AH124">
        <v>2045</v>
      </c>
      <c r="AI124">
        <v>2046</v>
      </c>
      <c r="AJ124">
        <v>2047</v>
      </c>
      <c r="AK124">
        <v>2048</v>
      </c>
      <c r="AL124">
        <v>2049</v>
      </c>
      <c r="AM124">
        <v>2050</v>
      </c>
      <c r="AN124">
        <v>2051</v>
      </c>
      <c r="AO124">
        <v>2052</v>
      </c>
      <c r="AP124">
        <v>2053</v>
      </c>
      <c r="AQ124">
        <v>2054</v>
      </c>
      <c r="AR124">
        <v>2055</v>
      </c>
      <c r="AS124">
        <v>2056</v>
      </c>
      <c r="AT124">
        <v>2057</v>
      </c>
      <c r="AU124">
        <v>2058</v>
      </c>
      <c r="AV124">
        <v>2059</v>
      </c>
      <c r="AW124">
        <v>2060</v>
      </c>
      <c r="AX124">
        <v>2061</v>
      </c>
      <c r="AY124">
        <v>2062</v>
      </c>
    </row>
    <row r="125" spans="1:51">
      <c r="A125" t="s">
        <v>104</v>
      </c>
      <c r="B125">
        <v>61.2</v>
      </c>
      <c r="C125">
        <v>63.08</v>
      </c>
      <c r="D125">
        <v>64.62</v>
      </c>
      <c r="E125">
        <v>66.3</v>
      </c>
      <c r="F125">
        <v>68</v>
      </c>
      <c r="G125">
        <v>69.650000000000006</v>
      </c>
      <c r="H125">
        <v>71.319999999999993</v>
      </c>
      <c r="I125">
        <v>73.14</v>
      </c>
      <c r="J125">
        <v>74.900000000000006</v>
      </c>
      <c r="K125">
        <v>76.72</v>
      </c>
      <c r="L125">
        <v>78.569999999999993</v>
      </c>
      <c r="M125">
        <v>80.5</v>
      </c>
      <c r="N125">
        <v>82.47</v>
      </c>
      <c r="O125">
        <v>84.49</v>
      </c>
      <c r="P125">
        <v>86.56</v>
      </c>
      <c r="Q125">
        <v>88.67</v>
      </c>
      <c r="R125">
        <v>90.82</v>
      </c>
      <c r="S125">
        <v>93.03</v>
      </c>
      <c r="T125">
        <v>95.29</v>
      </c>
      <c r="U125">
        <v>97.61</v>
      </c>
      <c r="V125">
        <v>81.650000000000006</v>
      </c>
      <c r="W125">
        <v>81.39</v>
      </c>
      <c r="X125">
        <v>83.82</v>
      </c>
      <c r="Y125">
        <v>83.73</v>
      </c>
      <c r="Z125">
        <v>83.07</v>
      </c>
      <c r="AA125">
        <v>86.13</v>
      </c>
      <c r="AB125">
        <v>86.63</v>
      </c>
      <c r="AC125">
        <v>86.46</v>
      </c>
      <c r="AD125">
        <v>89.6</v>
      </c>
      <c r="AE125">
        <v>91.07</v>
      </c>
      <c r="AF125">
        <v>93.07</v>
      </c>
      <c r="AG125">
        <v>92.89</v>
      </c>
      <c r="AH125">
        <v>95.78</v>
      </c>
      <c r="AI125">
        <v>98.11</v>
      </c>
      <c r="AJ125">
        <v>99.49</v>
      </c>
      <c r="AK125">
        <v>99.8</v>
      </c>
      <c r="AL125">
        <v>99.59</v>
      </c>
      <c r="AM125">
        <v>100.26</v>
      </c>
      <c r="AN125">
        <v>102.49</v>
      </c>
      <c r="AO125">
        <v>103.51</v>
      </c>
      <c r="AP125">
        <v>104.4</v>
      </c>
      <c r="AQ125">
        <v>106.67</v>
      </c>
      <c r="AR125">
        <v>107.29</v>
      </c>
      <c r="AS125">
        <v>108.32</v>
      </c>
      <c r="AT125">
        <v>109.15</v>
      </c>
      <c r="AU125">
        <v>109.4</v>
      </c>
      <c r="AV125">
        <v>110.44</v>
      </c>
      <c r="AW125">
        <v>111.46</v>
      </c>
      <c r="AX125">
        <v>112.56</v>
      </c>
      <c r="AY125">
        <v>115.49</v>
      </c>
    </row>
    <row r="126" spans="1:51">
      <c r="A126" t="s">
        <v>105</v>
      </c>
      <c r="B126">
        <v>61.2</v>
      </c>
      <c r="C126">
        <v>63.08</v>
      </c>
      <c r="D126">
        <v>64.59</v>
      </c>
      <c r="E126">
        <v>66.25</v>
      </c>
      <c r="F126">
        <v>67.92</v>
      </c>
      <c r="G126">
        <v>69.540000000000006</v>
      </c>
      <c r="H126">
        <v>71.19</v>
      </c>
      <c r="I126">
        <v>72.98</v>
      </c>
      <c r="J126">
        <v>74.709999999999994</v>
      </c>
      <c r="K126">
        <v>76.489999999999995</v>
      </c>
      <c r="L126">
        <v>78.31</v>
      </c>
      <c r="M126">
        <v>80.2</v>
      </c>
      <c r="N126">
        <v>82.14</v>
      </c>
      <c r="O126">
        <v>84.12</v>
      </c>
      <c r="P126">
        <v>86.15</v>
      </c>
      <c r="Q126">
        <v>88.21</v>
      </c>
      <c r="R126">
        <v>90.32</v>
      </c>
      <c r="S126">
        <v>92.48</v>
      </c>
      <c r="T126">
        <v>94.69</v>
      </c>
      <c r="U126">
        <v>96.96</v>
      </c>
      <c r="V126">
        <v>81.28</v>
      </c>
      <c r="W126">
        <v>80.08</v>
      </c>
      <c r="X126">
        <v>83.49</v>
      </c>
      <c r="Y126">
        <v>83.66</v>
      </c>
      <c r="Z126">
        <v>83.59</v>
      </c>
      <c r="AA126">
        <v>82.6</v>
      </c>
      <c r="AB126">
        <v>84.75</v>
      </c>
      <c r="AC126">
        <v>85.44</v>
      </c>
      <c r="AD126">
        <v>85.5</v>
      </c>
      <c r="AE126">
        <v>88.25</v>
      </c>
      <c r="AF126">
        <v>90.66</v>
      </c>
      <c r="AG126">
        <v>91.09</v>
      </c>
      <c r="AH126">
        <v>90.8</v>
      </c>
      <c r="AI126">
        <v>94.22</v>
      </c>
      <c r="AJ126">
        <v>95.68</v>
      </c>
      <c r="AK126">
        <v>95.83</v>
      </c>
      <c r="AL126">
        <v>95.26</v>
      </c>
      <c r="AM126">
        <v>95.89</v>
      </c>
      <c r="AN126">
        <v>98.05</v>
      </c>
      <c r="AO126">
        <v>98.94</v>
      </c>
      <c r="AP126">
        <v>98.77</v>
      </c>
      <c r="AQ126">
        <v>99.89</v>
      </c>
      <c r="AR126">
        <v>99.28</v>
      </c>
      <c r="AS126">
        <v>99.26</v>
      </c>
      <c r="AT126">
        <v>99.84</v>
      </c>
      <c r="AU126">
        <v>99.86</v>
      </c>
      <c r="AV126">
        <v>100.36</v>
      </c>
      <c r="AW126">
        <v>101.3</v>
      </c>
      <c r="AX126">
        <v>101.9</v>
      </c>
      <c r="AY126">
        <v>103.37</v>
      </c>
    </row>
    <row r="127" spans="1:51">
      <c r="A127" t="s">
        <v>22</v>
      </c>
      <c r="B127">
        <v>61.2</v>
      </c>
      <c r="C127">
        <v>63.08</v>
      </c>
      <c r="D127">
        <v>64.819999999999993</v>
      </c>
      <c r="E127">
        <v>66.709999999999994</v>
      </c>
      <c r="F127">
        <v>68.650000000000006</v>
      </c>
      <c r="G127">
        <v>70.53</v>
      </c>
      <c r="H127">
        <v>72.45</v>
      </c>
      <c r="I127">
        <v>74.540000000000006</v>
      </c>
      <c r="J127">
        <v>76.569999999999993</v>
      </c>
      <c r="K127">
        <v>78.67</v>
      </c>
      <c r="L127">
        <v>80.83</v>
      </c>
      <c r="M127">
        <v>83.07</v>
      </c>
      <c r="N127">
        <v>85.38</v>
      </c>
      <c r="O127">
        <v>87.74</v>
      </c>
      <c r="P127">
        <v>90.18</v>
      </c>
      <c r="Q127">
        <v>92.66</v>
      </c>
      <c r="R127">
        <v>95.21</v>
      </c>
      <c r="S127">
        <v>97.83</v>
      </c>
      <c r="T127">
        <v>100.52</v>
      </c>
      <c r="U127">
        <v>103.29</v>
      </c>
      <c r="V127">
        <v>82.52</v>
      </c>
      <c r="W127">
        <v>81.69</v>
      </c>
      <c r="X127">
        <v>81.540000000000006</v>
      </c>
      <c r="Y127">
        <v>80.7</v>
      </c>
      <c r="Z127">
        <v>79.930000000000007</v>
      </c>
      <c r="AA127">
        <v>80.09</v>
      </c>
      <c r="AB127">
        <v>80.680000000000007</v>
      </c>
      <c r="AC127">
        <v>80.819999999999993</v>
      </c>
      <c r="AD127">
        <v>81.239999999999995</v>
      </c>
      <c r="AE127">
        <v>82.96</v>
      </c>
      <c r="AF127">
        <v>84.81</v>
      </c>
      <c r="AG127">
        <v>86.06</v>
      </c>
      <c r="AH127">
        <v>86.64</v>
      </c>
      <c r="AI127">
        <v>89.2</v>
      </c>
      <c r="AJ127">
        <v>90.55</v>
      </c>
      <c r="AK127">
        <v>90.27</v>
      </c>
      <c r="AL127">
        <v>89.88</v>
      </c>
      <c r="AM127">
        <v>90.5</v>
      </c>
      <c r="AN127">
        <v>92.73</v>
      </c>
      <c r="AO127">
        <v>93.58</v>
      </c>
      <c r="AP127">
        <v>94.28</v>
      </c>
      <c r="AQ127">
        <v>96.42</v>
      </c>
      <c r="AR127">
        <v>96.9</v>
      </c>
      <c r="AS127">
        <v>96.77</v>
      </c>
      <c r="AT127">
        <v>97.28</v>
      </c>
      <c r="AU127">
        <v>97.24</v>
      </c>
      <c r="AV127">
        <v>97.69</v>
      </c>
      <c r="AW127">
        <v>98.18</v>
      </c>
      <c r="AX127">
        <v>98.81</v>
      </c>
      <c r="AY127">
        <v>100.3</v>
      </c>
    </row>
    <row r="128" spans="1:51">
      <c r="A128" t="s">
        <v>106</v>
      </c>
      <c r="B128">
        <v>61.2</v>
      </c>
      <c r="C128">
        <v>63.08</v>
      </c>
      <c r="D128">
        <v>64.58</v>
      </c>
      <c r="E128">
        <v>66.22</v>
      </c>
      <c r="F128">
        <v>67.89</v>
      </c>
      <c r="G128">
        <v>69.489999999999995</v>
      </c>
      <c r="H128">
        <v>71.12</v>
      </c>
      <c r="I128">
        <v>72.900000000000006</v>
      </c>
      <c r="J128">
        <v>74.61</v>
      </c>
      <c r="K128">
        <v>76.38</v>
      </c>
      <c r="L128">
        <v>78.180000000000007</v>
      </c>
      <c r="M128">
        <v>80.05</v>
      </c>
      <c r="N128">
        <v>81.98</v>
      </c>
      <c r="O128">
        <v>83.93</v>
      </c>
      <c r="P128">
        <v>85.95</v>
      </c>
      <c r="Q128">
        <v>87.99</v>
      </c>
      <c r="R128">
        <v>90.08</v>
      </c>
      <c r="S128">
        <v>92.21</v>
      </c>
      <c r="T128">
        <v>94.4</v>
      </c>
      <c r="U128">
        <v>96.64</v>
      </c>
      <c r="V128">
        <v>80.05</v>
      </c>
      <c r="W128">
        <v>79.84</v>
      </c>
      <c r="X128">
        <v>80.569999999999993</v>
      </c>
      <c r="Y128">
        <v>81.78</v>
      </c>
      <c r="Z128">
        <v>81.790000000000006</v>
      </c>
      <c r="AA128">
        <v>80.709999999999994</v>
      </c>
      <c r="AB128">
        <v>82.86</v>
      </c>
      <c r="AC128">
        <v>83.6</v>
      </c>
      <c r="AD128">
        <v>83.83</v>
      </c>
      <c r="AE128">
        <v>86.52</v>
      </c>
      <c r="AF128">
        <v>88.87</v>
      </c>
      <c r="AG128">
        <v>89.32</v>
      </c>
      <c r="AH128">
        <v>89.26</v>
      </c>
      <c r="AI128">
        <v>93.37</v>
      </c>
      <c r="AJ128">
        <v>93.49</v>
      </c>
      <c r="AK128">
        <v>94.25</v>
      </c>
      <c r="AL128">
        <v>93.71</v>
      </c>
      <c r="AM128">
        <v>94.22</v>
      </c>
      <c r="AN128">
        <v>96.01</v>
      </c>
      <c r="AO128">
        <v>96.53</v>
      </c>
      <c r="AP128">
        <v>96.68</v>
      </c>
      <c r="AQ128">
        <v>98.4</v>
      </c>
      <c r="AR128">
        <v>98.79</v>
      </c>
      <c r="AS128">
        <v>99.14</v>
      </c>
      <c r="AT128">
        <v>99.72</v>
      </c>
      <c r="AU128">
        <v>99.62</v>
      </c>
      <c r="AV128">
        <v>100.21</v>
      </c>
      <c r="AW128">
        <v>101.33</v>
      </c>
      <c r="AX128">
        <v>102.25</v>
      </c>
      <c r="AY128">
        <v>103.9</v>
      </c>
    </row>
    <row r="129" spans="1:51">
      <c r="A129" t="s">
        <v>107</v>
      </c>
      <c r="B129">
        <v>61.2</v>
      </c>
      <c r="C129">
        <v>63.08</v>
      </c>
      <c r="D129">
        <v>64.84</v>
      </c>
      <c r="E129">
        <v>66.760000000000005</v>
      </c>
      <c r="F129">
        <v>68.709999999999994</v>
      </c>
      <c r="G129">
        <v>70.62</v>
      </c>
      <c r="H129">
        <v>72.56</v>
      </c>
      <c r="I129">
        <v>74.680000000000007</v>
      </c>
      <c r="J129">
        <v>76.739999999999995</v>
      </c>
      <c r="K129">
        <v>78.87</v>
      </c>
      <c r="L129">
        <v>81.05</v>
      </c>
      <c r="M129">
        <v>83.33</v>
      </c>
      <c r="N129">
        <v>85.67</v>
      </c>
      <c r="O129">
        <v>88.07</v>
      </c>
      <c r="P129">
        <v>90.54</v>
      </c>
      <c r="Q129">
        <v>93.07</v>
      </c>
      <c r="R129">
        <v>95.66</v>
      </c>
      <c r="S129">
        <v>98.32</v>
      </c>
      <c r="T129">
        <v>101.06</v>
      </c>
      <c r="U129">
        <v>103.88</v>
      </c>
      <c r="V129">
        <v>82.57</v>
      </c>
      <c r="W129">
        <v>81.900000000000006</v>
      </c>
      <c r="X129">
        <v>81.510000000000005</v>
      </c>
      <c r="Y129">
        <v>81.36</v>
      </c>
      <c r="Z129">
        <v>80.88</v>
      </c>
      <c r="AA129">
        <v>80.91</v>
      </c>
      <c r="AB129">
        <v>80.22</v>
      </c>
      <c r="AC129">
        <v>79.739999999999995</v>
      </c>
      <c r="AD129">
        <v>81.31</v>
      </c>
      <c r="AE129">
        <v>81.3</v>
      </c>
      <c r="AF129">
        <v>82.42</v>
      </c>
      <c r="AG129">
        <v>82.36</v>
      </c>
      <c r="AH129">
        <v>83.59</v>
      </c>
      <c r="AI129">
        <v>84.77</v>
      </c>
      <c r="AJ129">
        <v>86.74</v>
      </c>
      <c r="AK129">
        <v>86.58</v>
      </c>
      <c r="AL129">
        <v>86.2</v>
      </c>
      <c r="AM129">
        <v>86.6</v>
      </c>
      <c r="AN129">
        <v>88.34</v>
      </c>
      <c r="AO129">
        <v>88.92</v>
      </c>
      <c r="AP129">
        <v>88.86</v>
      </c>
      <c r="AQ129">
        <v>90.58</v>
      </c>
      <c r="AR129">
        <v>91.04</v>
      </c>
      <c r="AS129">
        <v>90.51</v>
      </c>
      <c r="AT129">
        <v>90.37</v>
      </c>
      <c r="AU129">
        <v>90.02</v>
      </c>
      <c r="AV129">
        <v>90.41</v>
      </c>
      <c r="AW129">
        <v>90.95</v>
      </c>
      <c r="AX129">
        <v>91.35</v>
      </c>
      <c r="AY129">
        <v>92.6</v>
      </c>
    </row>
    <row r="130" spans="1:51">
      <c r="A130" t="s">
        <v>108</v>
      </c>
      <c r="B130">
        <v>61.2</v>
      </c>
      <c r="C130">
        <v>63.08</v>
      </c>
      <c r="D130">
        <v>64.83</v>
      </c>
      <c r="E130">
        <v>66.739999999999995</v>
      </c>
      <c r="F130">
        <v>68.69</v>
      </c>
      <c r="G130">
        <v>70.58</v>
      </c>
      <c r="H130">
        <v>72.52</v>
      </c>
      <c r="I130">
        <v>74.63</v>
      </c>
      <c r="J130">
        <v>76.680000000000007</v>
      </c>
      <c r="K130">
        <v>78.8</v>
      </c>
      <c r="L130">
        <v>80.97</v>
      </c>
      <c r="M130">
        <v>83.24</v>
      </c>
      <c r="N130">
        <v>85.57</v>
      </c>
      <c r="O130">
        <v>87.96</v>
      </c>
      <c r="P130">
        <v>90.42</v>
      </c>
      <c r="Q130">
        <v>92.92</v>
      </c>
      <c r="R130">
        <v>95.5</v>
      </c>
      <c r="S130">
        <v>98.15</v>
      </c>
      <c r="T130">
        <v>100.87</v>
      </c>
      <c r="U130">
        <v>103.67</v>
      </c>
      <c r="V130">
        <v>80.38</v>
      </c>
      <c r="W130">
        <v>79.739999999999995</v>
      </c>
      <c r="X130">
        <v>79.209999999999994</v>
      </c>
      <c r="Y130">
        <v>79.17</v>
      </c>
      <c r="Z130">
        <v>79.53</v>
      </c>
      <c r="AA130">
        <v>79.75</v>
      </c>
      <c r="AB130">
        <v>79.05</v>
      </c>
      <c r="AC130">
        <v>78.989999999999995</v>
      </c>
      <c r="AD130">
        <v>78.849999999999994</v>
      </c>
      <c r="AE130">
        <v>80.13</v>
      </c>
      <c r="AF130">
        <v>81.569999999999993</v>
      </c>
      <c r="AG130">
        <v>81.44</v>
      </c>
      <c r="AH130">
        <v>82.12</v>
      </c>
      <c r="AI130">
        <v>83.78</v>
      </c>
      <c r="AJ130">
        <v>85.81</v>
      </c>
      <c r="AK130">
        <v>85.5</v>
      </c>
      <c r="AL130">
        <v>85.1</v>
      </c>
      <c r="AM130">
        <v>85.47</v>
      </c>
      <c r="AN130">
        <v>87.25</v>
      </c>
      <c r="AO130">
        <v>87.74</v>
      </c>
      <c r="AP130">
        <v>87.69</v>
      </c>
      <c r="AQ130">
        <v>89.37</v>
      </c>
      <c r="AR130">
        <v>89.85</v>
      </c>
      <c r="AS130">
        <v>89.41</v>
      </c>
      <c r="AT130">
        <v>89.08</v>
      </c>
      <c r="AU130">
        <v>88.66</v>
      </c>
      <c r="AV130">
        <v>89.06</v>
      </c>
      <c r="AW130">
        <v>89.53</v>
      </c>
      <c r="AX130">
        <v>89.75</v>
      </c>
      <c r="AY130">
        <v>90.98</v>
      </c>
    </row>
    <row r="131" spans="1:51">
      <c r="A131" t="s">
        <v>109</v>
      </c>
      <c r="B131">
        <v>61.2</v>
      </c>
      <c r="C131">
        <v>63.08</v>
      </c>
      <c r="D131">
        <v>64.83</v>
      </c>
      <c r="E131">
        <v>66.739999999999995</v>
      </c>
      <c r="F131">
        <v>68.680000000000007</v>
      </c>
      <c r="G131">
        <v>70.58</v>
      </c>
      <c r="H131">
        <v>72.52</v>
      </c>
      <c r="I131">
        <v>74.62</v>
      </c>
      <c r="J131">
        <v>76.67</v>
      </c>
      <c r="K131">
        <v>78.790000000000006</v>
      </c>
      <c r="L131">
        <v>80.959999999999994</v>
      </c>
      <c r="M131">
        <v>83.22</v>
      </c>
      <c r="N131">
        <v>85.56</v>
      </c>
      <c r="O131">
        <v>87.94</v>
      </c>
      <c r="P131">
        <v>90.4</v>
      </c>
      <c r="Q131">
        <v>92.91</v>
      </c>
      <c r="R131">
        <v>95.48</v>
      </c>
      <c r="S131">
        <v>98.13</v>
      </c>
      <c r="T131">
        <v>100.85</v>
      </c>
      <c r="U131">
        <v>103.64</v>
      </c>
      <c r="V131">
        <v>78.61</v>
      </c>
      <c r="W131">
        <v>82.71</v>
      </c>
      <c r="X131">
        <v>83.21</v>
      </c>
      <c r="Y131">
        <v>83.72</v>
      </c>
      <c r="Z131">
        <v>83.3</v>
      </c>
      <c r="AA131">
        <v>83.13</v>
      </c>
      <c r="AB131">
        <v>82.36</v>
      </c>
      <c r="AC131">
        <v>82.21</v>
      </c>
      <c r="AD131">
        <v>81.95</v>
      </c>
      <c r="AE131">
        <v>83.16</v>
      </c>
      <c r="AF131">
        <v>84.46</v>
      </c>
      <c r="AG131">
        <v>84.24</v>
      </c>
      <c r="AH131">
        <v>84.9</v>
      </c>
      <c r="AI131">
        <v>86.6</v>
      </c>
      <c r="AJ131">
        <v>88.4</v>
      </c>
      <c r="AK131">
        <v>87.88</v>
      </c>
      <c r="AL131">
        <v>87.43</v>
      </c>
      <c r="AM131">
        <v>87.7</v>
      </c>
      <c r="AN131">
        <v>89.16</v>
      </c>
      <c r="AO131">
        <v>89.45</v>
      </c>
      <c r="AP131">
        <v>89.38</v>
      </c>
      <c r="AQ131">
        <v>90.67</v>
      </c>
      <c r="AR131">
        <v>90.86</v>
      </c>
      <c r="AS131">
        <v>91.06</v>
      </c>
      <c r="AT131">
        <v>91.33</v>
      </c>
      <c r="AU131">
        <v>90.87</v>
      </c>
      <c r="AV131">
        <v>91.21</v>
      </c>
      <c r="AW131">
        <v>91.56</v>
      </c>
      <c r="AX131">
        <v>91.85</v>
      </c>
      <c r="AY131">
        <v>93.09</v>
      </c>
    </row>
    <row r="132" spans="1:51">
      <c r="A132" t="s">
        <v>110</v>
      </c>
      <c r="B132">
        <v>61.2</v>
      </c>
      <c r="C132">
        <v>63.08</v>
      </c>
      <c r="D132">
        <v>64.63</v>
      </c>
      <c r="E132">
        <v>66.319999999999993</v>
      </c>
      <c r="F132">
        <v>68.040000000000006</v>
      </c>
      <c r="G132">
        <v>69.7</v>
      </c>
      <c r="H132">
        <v>71.39</v>
      </c>
      <c r="I132">
        <v>73.23</v>
      </c>
      <c r="J132">
        <v>75.010000000000005</v>
      </c>
      <c r="K132">
        <v>76.84</v>
      </c>
      <c r="L132">
        <v>78.709999999999994</v>
      </c>
      <c r="M132">
        <v>80.66</v>
      </c>
      <c r="N132">
        <v>82.66</v>
      </c>
      <c r="O132">
        <v>84.7</v>
      </c>
      <c r="P132">
        <v>86.79</v>
      </c>
      <c r="Q132">
        <v>88.92</v>
      </c>
      <c r="R132">
        <v>91.1</v>
      </c>
      <c r="S132">
        <v>93.34</v>
      </c>
      <c r="T132">
        <v>95.62</v>
      </c>
      <c r="U132">
        <v>97.97</v>
      </c>
      <c r="V132">
        <v>80.83</v>
      </c>
      <c r="W132">
        <v>80.48</v>
      </c>
      <c r="X132">
        <v>81.58</v>
      </c>
      <c r="Y132">
        <v>83.11</v>
      </c>
      <c r="Z132">
        <v>82.95</v>
      </c>
      <c r="AA132">
        <v>83.3</v>
      </c>
      <c r="AB132">
        <v>81.93</v>
      </c>
      <c r="AC132">
        <v>84.3</v>
      </c>
      <c r="AD132">
        <v>85.72</v>
      </c>
      <c r="AE132">
        <v>86.21</v>
      </c>
      <c r="AF132">
        <v>88.11</v>
      </c>
      <c r="AG132">
        <v>89.24</v>
      </c>
      <c r="AH132">
        <v>89.04</v>
      </c>
      <c r="AI132">
        <v>92.51</v>
      </c>
      <c r="AJ132">
        <v>94.1</v>
      </c>
      <c r="AK132">
        <v>94.17</v>
      </c>
      <c r="AL132">
        <v>93.59</v>
      </c>
      <c r="AM132">
        <v>94.17</v>
      </c>
      <c r="AN132">
        <v>96.14</v>
      </c>
      <c r="AO132">
        <v>96.61</v>
      </c>
      <c r="AP132">
        <v>96.76</v>
      </c>
      <c r="AQ132">
        <v>98.46</v>
      </c>
      <c r="AR132">
        <v>98.31</v>
      </c>
      <c r="AS132">
        <v>98.9</v>
      </c>
      <c r="AT132">
        <v>99.52</v>
      </c>
      <c r="AU132">
        <v>99.42</v>
      </c>
      <c r="AV132">
        <v>99.95</v>
      </c>
      <c r="AW132">
        <v>100.58</v>
      </c>
      <c r="AX132">
        <v>101.15</v>
      </c>
      <c r="AY132">
        <v>103.84</v>
      </c>
    </row>
    <row r="133" spans="1:51">
      <c r="C133" t="s">
        <v>1</v>
      </c>
      <c r="D133" t="s">
        <v>0</v>
      </c>
      <c r="F133" t="s">
        <v>2</v>
      </c>
    </row>
    <row r="134" spans="1:51">
      <c r="A134" t="s">
        <v>99</v>
      </c>
      <c r="B134" t="s">
        <v>100</v>
      </c>
      <c r="C134" t="s">
        <v>28</v>
      </c>
      <c r="D134" t="s">
        <v>28</v>
      </c>
      <c r="F134" t="s">
        <v>28</v>
      </c>
    </row>
    <row r="135" spans="1:51">
      <c r="B135">
        <v>2013</v>
      </c>
      <c r="C135">
        <v>2014</v>
      </c>
      <c r="D135">
        <v>2015</v>
      </c>
      <c r="E135">
        <v>2016</v>
      </c>
      <c r="F135">
        <v>2017</v>
      </c>
      <c r="G135">
        <v>2018</v>
      </c>
      <c r="H135">
        <v>2019</v>
      </c>
      <c r="I135">
        <v>2020</v>
      </c>
      <c r="J135">
        <v>2021</v>
      </c>
      <c r="K135">
        <v>2022</v>
      </c>
      <c r="L135">
        <v>2023</v>
      </c>
      <c r="M135">
        <v>2024</v>
      </c>
      <c r="N135">
        <v>2025</v>
      </c>
      <c r="O135">
        <v>2026</v>
      </c>
      <c r="P135">
        <v>2027</v>
      </c>
      <c r="Q135">
        <v>2028</v>
      </c>
      <c r="R135">
        <v>2029</v>
      </c>
      <c r="S135">
        <v>2030</v>
      </c>
      <c r="T135">
        <v>2031</v>
      </c>
      <c r="U135">
        <v>2032</v>
      </c>
      <c r="V135">
        <v>2033</v>
      </c>
      <c r="W135">
        <v>2034</v>
      </c>
      <c r="X135">
        <v>2035</v>
      </c>
      <c r="Y135">
        <v>2036</v>
      </c>
      <c r="Z135">
        <v>2037</v>
      </c>
      <c r="AA135">
        <v>2038</v>
      </c>
      <c r="AB135">
        <v>2039</v>
      </c>
      <c r="AC135">
        <v>2040</v>
      </c>
      <c r="AD135">
        <v>2041</v>
      </c>
      <c r="AE135">
        <v>2042</v>
      </c>
      <c r="AF135">
        <v>2043</v>
      </c>
      <c r="AG135">
        <v>2044</v>
      </c>
      <c r="AH135">
        <v>2045</v>
      </c>
      <c r="AI135">
        <v>2046</v>
      </c>
      <c r="AJ135">
        <v>2047</v>
      </c>
      <c r="AK135">
        <v>2048</v>
      </c>
      <c r="AL135">
        <v>2049</v>
      </c>
      <c r="AM135">
        <v>2050</v>
      </c>
      <c r="AN135">
        <v>2051</v>
      </c>
      <c r="AO135">
        <v>2052</v>
      </c>
      <c r="AP135">
        <v>2053</v>
      </c>
      <c r="AQ135">
        <v>2054</v>
      </c>
      <c r="AR135">
        <v>2055</v>
      </c>
      <c r="AS135">
        <v>2056</v>
      </c>
      <c r="AT135">
        <v>2057</v>
      </c>
      <c r="AU135">
        <v>2058</v>
      </c>
      <c r="AV135">
        <v>2059</v>
      </c>
      <c r="AW135">
        <v>2060</v>
      </c>
      <c r="AX135">
        <v>2061</v>
      </c>
      <c r="AY135">
        <v>2062</v>
      </c>
    </row>
    <row r="136" spans="1:51">
      <c r="A136" t="s">
        <v>104</v>
      </c>
      <c r="B136">
        <v>61.2</v>
      </c>
      <c r="C136">
        <v>63.08</v>
      </c>
      <c r="D136">
        <v>64.7</v>
      </c>
      <c r="E136">
        <v>66.47</v>
      </c>
      <c r="F136">
        <v>68.27</v>
      </c>
      <c r="G136">
        <v>70.010000000000005</v>
      </c>
      <c r="H136">
        <v>71.790000000000006</v>
      </c>
      <c r="I136">
        <v>73.72</v>
      </c>
      <c r="J136">
        <v>75.59</v>
      </c>
      <c r="K136">
        <v>77.52</v>
      </c>
      <c r="L136">
        <v>79.489999999999995</v>
      </c>
      <c r="M136">
        <v>81.55</v>
      </c>
      <c r="N136">
        <v>83.66</v>
      </c>
      <c r="O136">
        <v>85.82</v>
      </c>
      <c r="P136">
        <v>88.04</v>
      </c>
      <c r="Q136">
        <v>90.3</v>
      </c>
      <c r="R136">
        <v>92.61</v>
      </c>
      <c r="S136">
        <v>94.99</v>
      </c>
      <c r="T136">
        <v>97.42</v>
      </c>
      <c r="U136">
        <v>99.92</v>
      </c>
      <c r="V136">
        <v>78.92</v>
      </c>
      <c r="W136">
        <v>78.12</v>
      </c>
      <c r="X136">
        <v>79.569999999999993</v>
      </c>
      <c r="Y136">
        <v>79.180000000000007</v>
      </c>
      <c r="Z136">
        <v>78.47</v>
      </c>
      <c r="AA136">
        <v>80.209999999999994</v>
      </c>
      <c r="AB136">
        <v>80.11</v>
      </c>
      <c r="AC136">
        <v>79.88</v>
      </c>
      <c r="AD136">
        <v>81.680000000000007</v>
      </c>
      <c r="AE136">
        <v>82.44</v>
      </c>
      <c r="AF136">
        <v>84.1</v>
      </c>
      <c r="AG136">
        <v>83.96</v>
      </c>
      <c r="AH136">
        <v>85.43</v>
      </c>
      <c r="AI136">
        <v>87.1</v>
      </c>
      <c r="AJ136">
        <v>88.19</v>
      </c>
      <c r="AK136">
        <v>88.16</v>
      </c>
      <c r="AL136">
        <v>88.6</v>
      </c>
      <c r="AM136">
        <v>89.46</v>
      </c>
      <c r="AN136">
        <v>91.8</v>
      </c>
      <c r="AO136">
        <v>92.88</v>
      </c>
      <c r="AP136">
        <v>93.66</v>
      </c>
      <c r="AQ136">
        <v>95.96</v>
      </c>
      <c r="AR136">
        <v>96.52</v>
      </c>
      <c r="AS136">
        <v>97.27</v>
      </c>
      <c r="AT136">
        <v>98.15</v>
      </c>
      <c r="AU136">
        <v>98.4</v>
      </c>
      <c r="AV136">
        <v>99.33</v>
      </c>
      <c r="AW136">
        <v>100.37</v>
      </c>
      <c r="AX136">
        <v>101.38</v>
      </c>
      <c r="AY136">
        <v>103.73</v>
      </c>
    </row>
    <row r="137" spans="1:51">
      <c r="A137" t="s">
        <v>105</v>
      </c>
      <c r="B137">
        <v>61.2</v>
      </c>
      <c r="C137">
        <v>63.08</v>
      </c>
      <c r="D137">
        <v>64.73</v>
      </c>
      <c r="E137">
        <v>66.52</v>
      </c>
      <c r="F137">
        <v>68.349999999999994</v>
      </c>
      <c r="G137">
        <v>70.13</v>
      </c>
      <c r="H137">
        <v>71.94</v>
      </c>
      <c r="I137">
        <v>73.900000000000006</v>
      </c>
      <c r="J137">
        <v>75.81</v>
      </c>
      <c r="K137">
        <v>77.78</v>
      </c>
      <c r="L137">
        <v>79.8</v>
      </c>
      <c r="M137">
        <v>81.89</v>
      </c>
      <c r="N137">
        <v>84.05</v>
      </c>
      <c r="O137">
        <v>86.26</v>
      </c>
      <c r="P137">
        <v>88.52</v>
      </c>
      <c r="Q137">
        <v>90.83</v>
      </c>
      <c r="R137">
        <v>93.2</v>
      </c>
      <c r="S137">
        <v>95.63</v>
      </c>
      <c r="T137">
        <v>98.12</v>
      </c>
      <c r="U137">
        <v>100.68</v>
      </c>
      <c r="V137">
        <v>81.540000000000006</v>
      </c>
      <c r="W137">
        <v>80.33</v>
      </c>
      <c r="X137">
        <v>82.43</v>
      </c>
      <c r="Y137">
        <v>81.98</v>
      </c>
      <c r="Z137">
        <v>81.569999999999993</v>
      </c>
      <c r="AA137">
        <v>80.92</v>
      </c>
      <c r="AB137">
        <v>81.69</v>
      </c>
      <c r="AC137">
        <v>81.849999999999994</v>
      </c>
      <c r="AD137">
        <v>81.89</v>
      </c>
      <c r="AE137">
        <v>83.29</v>
      </c>
      <c r="AF137">
        <v>85.07</v>
      </c>
      <c r="AG137">
        <v>85.2</v>
      </c>
      <c r="AH137">
        <v>84.68</v>
      </c>
      <c r="AI137">
        <v>86.83</v>
      </c>
      <c r="AJ137">
        <v>87.62</v>
      </c>
      <c r="AK137">
        <v>87.4</v>
      </c>
      <c r="AL137">
        <v>87.63</v>
      </c>
      <c r="AM137">
        <v>88.37</v>
      </c>
      <c r="AN137">
        <v>90.6</v>
      </c>
      <c r="AO137">
        <v>91.57</v>
      </c>
      <c r="AP137">
        <v>91.49</v>
      </c>
      <c r="AQ137">
        <v>92.96</v>
      </c>
      <c r="AR137">
        <v>92.87</v>
      </c>
      <c r="AS137">
        <v>93.38</v>
      </c>
      <c r="AT137">
        <v>93.96</v>
      </c>
      <c r="AU137">
        <v>93.95</v>
      </c>
      <c r="AV137">
        <v>94.5</v>
      </c>
      <c r="AW137">
        <v>95.53</v>
      </c>
      <c r="AX137">
        <v>96.36</v>
      </c>
      <c r="AY137">
        <v>97.96</v>
      </c>
    </row>
    <row r="138" spans="1:51">
      <c r="A138" t="s">
        <v>22</v>
      </c>
      <c r="B138">
        <v>61.2</v>
      </c>
      <c r="C138">
        <v>63.08</v>
      </c>
      <c r="D138">
        <v>64.95</v>
      </c>
      <c r="E138">
        <v>66.989999999999995</v>
      </c>
      <c r="F138">
        <v>69.069999999999993</v>
      </c>
      <c r="G138">
        <v>71.11</v>
      </c>
      <c r="H138">
        <v>73.19</v>
      </c>
      <c r="I138">
        <v>75.45</v>
      </c>
      <c r="J138">
        <v>77.67</v>
      </c>
      <c r="K138">
        <v>79.959999999999994</v>
      </c>
      <c r="L138">
        <v>82.32</v>
      </c>
      <c r="M138">
        <v>84.78</v>
      </c>
      <c r="N138">
        <v>87.32</v>
      </c>
      <c r="O138">
        <v>89.92</v>
      </c>
      <c r="P138">
        <v>92.6</v>
      </c>
      <c r="Q138">
        <v>95.35</v>
      </c>
      <c r="R138">
        <v>98.17</v>
      </c>
      <c r="S138">
        <v>101.08</v>
      </c>
      <c r="T138">
        <v>104.07</v>
      </c>
      <c r="U138">
        <v>107.16</v>
      </c>
      <c r="V138">
        <v>83.8</v>
      </c>
      <c r="W138">
        <v>82.58</v>
      </c>
      <c r="X138">
        <v>82.27</v>
      </c>
      <c r="Y138">
        <v>81.34</v>
      </c>
      <c r="Z138">
        <v>80.430000000000007</v>
      </c>
      <c r="AA138">
        <v>80.31</v>
      </c>
      <c r="AB138">
        <v>80.19</v>
      </c>
      <c r="AC138">
        <v>80.010000000000005</v>
      </c>
      <c r="AD138">
        <v>80.14</v>
      </c>
      <c r="AE138">
        <v>80.94</v>
      </c>
      <c r="AF138">
        <v>82.35</v>
      </c>
      <c r="AG138">
        <v>82.9</v>
      </c>
      <c r="AH138">
        <v>82.98</v>
      </c>
      <c r="AI138">
        <v>84.72</v>
      </c>
      <c r="AJ138">
        <v>85.68</v>
      </c>
      <c r="AK138">
        <v>85.07</v>
      </c>
      <c r="AL138">
        <v>85.34</v>
      </c>
      <c r="AM138">
        <v>86.12</v>
      </c>
      <c r="AN138">
        <v>88.31</v>
      </c>
      <c r="AO138">
        <v>89.22</v>
      </c>
      <c r="AP138">
        <v>89.79</v>
      </c>
      <c r="AQ138">
        <v>91.93</v>
      </c>
      <c r="AR138">
        <v>92.37</v>
      </c>
      <c r="AS138">
        <v>92.57</v>
      </c>
      <c r="AT138">
        <v>93.15</v>
      </c>
      <c r="AU138">
        <v>93.24</v>
      </c>
      <c r="AV138">
        <v>93.7</v>
      </c>
      <c r="AW138">
        <v>94.25</v>
      </c>
      <c r="AX138">
        <v>95.01</v>
      </c>
      <c r="AY138">
        <v>96.61</v>
      </c>
    </row>
    <row r="139" spans="1:51">
      <c r="A139" t="s">
        <v>106</v>
      </c>
      <c r="B139">
        <v>61.2</v>
      </c>
      <c r="C139">
        <v>63.08</v>
      </c>
      <c r="D139">
        <v>64.69</v>
      </c>
      <c r="E139">
        <v>66.44</v>
      </c>
      <c r="F139">
        <v>68.23</v>
      </c>
      <c r="G139">
        <v>69.95</v>
      </c>
      <c r="H139">
        <v>71.709999999999994</v>
      </c>
      <c r="I139">
        <v>73.63</v>
      </c>
      <c r="J139">
        <v>75.48</v>
      </c>
      <c r="K139">
        <v>77.39</v>
      </c>
      <c r="L139">
        <v>79.349999999999994</v>
      </c>
      <c r="M139">
        <v>81.39</v>
      </c>
      <c r="N139">
        <v>83.48</v>
      </c>
      <c r="O139">
        <v>85.61</v>
      </c>
      <c r="P139">
        <v>87.81</v>
      </c>
      <c r="Q139">
        <v>90.05</v>
      </c>
      <c r="R139">
        <v>92.34</v>
      </c>
      <c r="S139">
        <v>94.68</v>
      </c>
      <c r="T139">
        <v>97.09</v>
      </c>
      <c r="U139">
        <v>99.56</v>
      </c>
      <c r="V139">
        <v>79.81</v>
      </c>
      <c r="W139">
        <v>79.08</v>
      </c>
      <c r="X139">
        <v>79.45</v>
      </c>
      <c r="Y139">
        <v>80.709999999999994</v>
      </c>
      <c r="Z139">
        <v>80.36</v>
      </c>
      <c r="AA139">
        <v>79.650000000000006</v>
      </c>
      <c r="AB139">
        <v>80.47</v>
      </c>
      <c r="AC139">
        <v>80.67</v>
      </c>
      <c r="AD139">
        <v>80.78</v>
      </c>
      <c r="AE139">
        <v>82.1</v>
      </c>
      <c r="AF139">
        <v>83.69</v>
      </c>
      <c r="AG139">
        <v>83.83</v>
      </c>
      <c r="AH139">
        <v>83.6</v>
      </c>
      <c r="AI139">
        <v>86.01</v>
      </c>
      <c r="AJ139">
        <v>86.23</v>
      </c>
      <c r="AK139">
        <v>86.4</v>
      </c>
      <c r="AL139">
        <v>86.66</v>
      </c>
      <c r="AM139">
        <v>87.2</v>
      </c>
      <c r="AN139">
        <v>89.24</v>
      </c>
      <c r="AO139">
        <v>89.86</v>
      </c>
      <c r="AP139">
        <v>90.07</v>
      </c>
      <c r="AQ139">
        <v>92.08</v>
      </c>
      <c r="AR139">
        <v>92.66</v>
      </c>
      <c r="AS139">
        <v>92.92</v>
      </c>
      <c r="AT139">
        <v>93.65</v>
      </c>
      <c r="AU139">
        <v>93.89</v>
      </c>
      <c r="AV139">
        <v>94.44</v>
      </c>
      <c r="AW139">
        <v>95.44</v>
      </c>
      <c r="AX139">
        <v>96.27</v>
      </c>
      <c r="AY139">
        <v>97.94</v>
      </c>
    </row>
    <row r="140" spans="1:51">
      <c r="A140" t="s">
        <v>107</v>
      </c>
      <c r="B140">
        <v>61.2</v>
      </c>
      <c r="C140">
        <v>63.08</v>
      </c>
      <c r="D140">
        <v>64.97</v>
      </c>
      <c r="E140">
        <v>67.03</v>
      </c>
      <c r="F140">
        <v>69.13</v>
      </c>
      <c r="G140">
        <v>71.2</v>
      </c>
      <c r="H140">
        <v>73.31</v>
      </c>
      <c r="I140">
        <v>75.599999999999994</v>
      </c>
      <c r="J140">
        <v>77.849999999999994</v>
      </c>
      <c r="K140">
        <v>80.17</v>
      </c>
      <c r="L140">
        <v>82.56</v>
      </c>
      <c r="M140">
        <v>85.05</v>
      </c>
      <c r="N140">
        <v>87.62</v>
      </c>
      <c r="O140">
        <v>90.26</v>
      </c>
      <c r="P140">
        <v>92.99</v>
      </c>
      <c r="Q140">
        <v>95.77</v>
      </c>
      <c r="R140">
        <v>98.64</v>
      </c>
      <c r="S140">
        <v>101.6</v>
      </c>
      <c r="T140">
        <v>104.64</v>
      </c>
      <c r="U140">
        <v>107.78</v>
      </c>
      <c r="V140">
        <v>85.21</v>
      </c>
      <c r="W140">
        <v>84.24</v>
      </c>
      <c r="X140">
        <v>83.76</v>
      </c>
      <c r="Y140">
        <v>84.08</v>
      </c>
      <c r="Z140">
        <v>83.59</v>
      </c>
      <c r="AA140">
        <v>83.3</v>
      </c>
      <c r="AB140">
        <v>82.37</v>
      </c>
      <c r="AC140">
        <v>81.790000000000006</v>
      </c>
      <c r="AD140">
        <v>82.53</v>
      </c>
      <c r="AE140">
        <v>82.25</v>
      </c>
      <c r="AF140">
        <v>82.98</v>
      </c>
      <c r="AG140">
        <v>82.67</v>
      </c>
      <c r="AH140">
        <v>82.94</v>
      </c>
      <c r="AI140">
        <v>83.7</v>
      </c>
      <c r="AJ140">
        <v>84.83</v>
      </c>
      <c r="AK140">
        <v>84.28</v>
      </c>
      <c r="AL140">
        <v>84.48</v>
      </c>
      <c r="AM140">
        <v>84.95</v>
      </c>
      <c r="AN140">
        <v>86.93</v>
      </c>
      <c r="AO140">
        <v>87.38</v>
      </c>
      <c r="AP140">
        <v>87.45</v>
      </c>
      <c r="AQ140">
        <v>89.36</v>
      </c>
      <c r="AR140">
        <v>89.74</v>
      </c>
      <c r="AS140">
        <v>89.37</v>
      </c>
      <c r="AT140">
        <v>89.84</v>
      </c>
      <c r="AU140">
        <v>89.86</v>
      </c>
      <c r="AV140">
        <v>90.26</v>
      </c>
      <c r="AW140">
        <v>90.83</v>
      </c>
      <c r="AX140">
        <v>91.46</v>
      </c>
      <c r="AY140">
        <v>92.84</v>
      </c>
    </row>
    <row r="141" spans="1:51">
      <c r="A141" t="s">
        <v>108</v>
      </c>
      <c r="B141">
        <v>61.2</v>
      </c>
      <c r="C141">
        <v>63.08</v>
      </c>
      <c r="D141">
        <v>64.92</v>
      </c>
      <c r="E141">
        <v>66.92</v>
      </c>
      <c r="F141">
        <v>68.959999999999994</v>
      </c>
      <c r="G141">
        <v>70.959999999999994</v>
      </c>
      <c r="H141">
        <v>73.010000000000005</v>
      </c>
      <c r="I141">
        <v>75.23</v>
      </c>
      <c r="J141">
        <v>77.400000000000006</v>
      </c>
      <c r="K141">
        <v>79.650000000000006</v>
      </c>
      <c r="L141">
        <v>81.95</v>
      </c>
      <c r="M141">
        <v>84.36</v>
      </c>
      <c r="N141">
        <v>86.84</v>
      </c>
      <c r="O141">
        <v>89.38</v>
      </c>
      <c r="P141">
        <v>92</v>
      </c>
      <c r="Q141">
        <v>94.68</v>
      </c>
      <c r="R141">
        <v>97.44</v>
      </c>
      <c r="S141">
        <v>100.28</v>
      </c>
      <c r="T141">
        <v>103.19</v>
      </c>
      <c r="U141">
        <v>106.2</v>
      </c>
      <c r="V141">
        <v>81.900000000000006</v>
      </c>
      <c r="W141">
        <v>80.95</v>
      </c>
      <c r="X141">
        <v>80.45</v>
      </c>
      <c r="Y141">
        <v>80.78</v>
      </c>
      <c r="Z141">
        <v>81.97</v>
      </c>
      <c r="AA141">
        <v>81.95</v>
      </c>
      <c r="AB141">
        <v>81</v>
      </c>
      <c r="AC141">
        <v>80.63</v>
      </c>
      <c r="AD141">
        <v>81.02</v>
      </c>
      <c r="AE141">
        <v>81.67</v>
      </c>
      <c r="AF141">
        <v>82.76</v>
      </c>
      <c r="AG141">
        <v>82.42</v>
      </c>
      <c r="AH141">
        <v>82.31</v>
      </c>
      <c r="AI141">
        <v>83.36</v>
      </c>
      <c r="AJ141">
        <v>84.41</v>
      </c>
      <c r="AK141">
        <v>83.76</v>
      </c>
      <c r="AL141">
        <v>83.93</v>
      </c>
      <c r="AM141">
        <v>84.38</v>
      </c>
      <c r="AN141">
        <v>86.35</v>
      </c>
      <c r="AO141">
        <v>86.87</v>
      </c>
      <c r="AP141">
        <v>86.91</v>
      </c>
      <c r="AQ141">
        <v>88.79</v>
      </c>
      <c r="AR141">
        <v>89.07</v>
      </c>
      <c r="AS141">
        <v>88.67</v>
      </c>
      <c r="AT141">
        <v>89.08</v>
      </c>
      <c r="AU141">
        <v>89.12</v>
      </c>
      <c r="AV141">
        <v>89.46</v>
      </c>
      <c r="AW141">
        <v>90.08</v>
      </c>
      <c r="AX141">
        <v>90.42</v>
      </c>
      <c r="AY141">
        <v>91.87</v>
      </c>
    </row>
    <row r="142" spans="1:51">
      <c r="A142" t="s">
        <v>109</v>
      </c>
      <c r="B142">
        <v>61.2</v>
      </c>
      <c r="C142">
        <v>63.08</v>
      </c>
      <c r="D142">
        <v>64.91</v>
      </c>
      <c r="E142">
        <v>66.89</v>
      </c>
      <c r="F142">
        <v>68.92</v>
      </c>
      <c r="G142">
        <v>70.900000000000006</v>
      </c>
      <c r="H142">
        <v>72.930000000000007</v>
      </c>
      <c r="I142">
        <v>75.13</v>
      </c>
      <c r="J142">
        <v>77.290000000000006</v>
      </c>
      <c r="K142">
        <v>79.510000000000005</v>
      </c>
      <c r="L142">
        <v>81.8</v>
      </c>
      <c r="M142">
        <v>84.18</v>
      </c>
      <c r="N142">
        <v>86.63</v>
      </c>
      <c r="O142">
        <v>89.15</v>
      </c>
      <c r="P142">
        <v>91.75</v>
      </c>
      <c r="Q142">
        <v>94.4</v>
      </c>
      <c r="R142">
        <v>97.13</v>
      </c>
      <c r="S142">
        <v>99.93</v>
      </c>
      <c r="T142">
        <v>102.82</v>
      </c>
      <c r="U142">
        <v>105.79</v>
      </c>
      <c r="V142">
        <v>82.08</v>
      </c>
      <c r="W142">
        <v>85.18</v>
      </c>
      <c r="X142">
        <v>85.41</v>
      </c>
      <c r="Y142">
        <v>86.16</v>
      </c>
      <c r="Z142">
        <v>85.65</v>
      </c>
      <c r="AA142">
        <v>85.28</v>
      </c>
      <c r="AB142">
        <v>84.24</v>
      </c>
      <c r="AC142">
        <v>83.83</v>
      </c>
      <c r="AD142">
        <v>83.47</v>
      </c>
      <c r="AE142">
        <v>83.87</v>
      </c>
      <c r="AF142">
        <v>84.72</v>
      </c>
      <c r="AG142">
        <v>84.29</v>
      </c>
      <c r="AH142">
        <v>84.34</v>
      </c>
      <c r="AI142">
        <v>85.23</v>
      </c>
      <c r="AJ142">
        <v>86.35</v>
      </c>
      <c r="AK142">
        <v>85.63</v>
      </c>
      <c r="AL142">
        <v>85.72</v>
      </c>
      <c r="AM142">
        <v>86.14</v>
      </c>
      <c r="AN142">
        <v>87.91</v>
      </c>
      <c r="AO142">
        <v>88.46</v>
      </c>
      <c r="AP142">
        <v>88.4</v>
      </c>
      <c r="AQ142">
        <v>90.09</v>
      </c>
      <c r="AR142">
        <v>90.29</v>
      </c>
      <c r="AS142">
        <v>90.35</v>
      </c>
      <c r="AT142">
        <v>90.65</v>
      </c>
      <c r="AU142">
        <v>90.63</v>
      </c>
      <c r="AV142">
        <v>90.95</v>
      </c>
      <c r="AW142">
        <v>91.51</v>
      </c>
      <c r="AX142">
        <v>91.94</v>
      </c>
      <c r="AY142">
        <v>93.35</v>
      </c>
    </row>
    <row r="143" spans="1:51">
      <c r="A143" t="s">
        <v>110</v>
      </c>
      <c r="B143">
        <v>61.2</v>
      </c>
      <c r="C143">
        <v>63.08</v>
      </c>
      <c r="D143">
        <v>64.75</v>
      </c>
      <c r="E143">
        <v>66.569999999999993</v>
      </c>
      <c r="F143">
        <v>68.42</v>
      </c>
      <c r="G143">
        <v>70.22</v>
      </c>
      <c r="H143">
        <v>72.05</v>
      </c>
      <c r="I143">
        <v>74.05</v>
      </c>
      <c r="J143">
        <v>75.98</v>
      </c>
      <c r="K143">
        <v>77.98</v>
      </c>
      <c r="L143">
        <v>80.03</v>
      </c>
      <c r="M143">
        <v>82.16</v>
      </c>
      <c r="N143">
        <v>84.35</v>
      </c>
      <c r="O143">
        <v>86.59</v>
      </c>
      <c r="P143">
        <v>88.9</v>
      </c>
      <c r="Q143">
        <v>91.25</v>
      </c>
      <c r="R143">
        <v>93.65</v>
      </c>
      <c r="S143">
        <v>96.13</v>
      </c>
      <c r="T143">
        <v>98.66</v>
      </c>
      <c r="U143">
        <v>101.27</v>
      </c>
      <c r="V143">
        <v>80.569999999999993</v>
      </c>
      <c r="W143">
        <v>79.680000000000007</v>
      </c>
      <c r="X143">
        <v>80.13</v>
      </c>
      <c r="Y143">
        <v>81.72</v>
      </c>
      <c r="Z143">
        <v>81.180000000000007</v>
      </c>
      <c r="AA143">
        <v>81.260000000000005</v>
      </c>
      <c r="AB143">
        <v>80</v>
      </c>
      <c r="AC143">
        <v>81.2</v>
      </c>
      <c r="AD143">
        <v>81.89</v>
      </c>
      <c r="AE143">
        <v>81.98</v>
      </c>
      <c r="AF143">
        <v>83.29</v>
      </c>
      <c r="AG143">
        <v>83.75</v>
      </c>
      <c r="AH143">
        <v>83.2</v>
      </c>
      <c r="AI143">
        <v>85.49</v>
      </c>
      <c r="AJ143">
        <v>86.5</v>
      </c>
      <c r="AK143">
        <v>86.21</v>
      </c>
      <c r="AL143">
        <v>86.38</v>
      </c>
      <c r="AM143">
        <v>87.06</v>
      </c>
      <c r="AN143">
        <v>89.19</v>
      </c>
      <c r="AO143">
        <v>89.83</v>
      </c>
      <c r="AP143">
        <v>89.93</v>
      </c>
      <c r="AQ143">
        <v>91.92</v>
      </c>
      <c r="AR143">
        <v>92.24</v>
      </c>
      <c r="AS143">
        <v>92.7</v>
      </c>
      <c r="AT143">
        <v>93.24</v>
      </c>
      <c r="AU143">
        <v>93.45</v>
      </c>
      <c r="AV143">
        <v>93.98</v>
      </c>
      <c r="AW143">
        <v>94.72</v>
      </c>
      <c r="AX143">
        <v>95.37</v>
      </c>
      <c r="AY143">
        <v>97.54</v>
      </c>
    </row>
    <row r="144" spans="1:51">
      <c r="C144" t="s">
        <v>1</v>
      </c>
      <c r="D144" t="s">
        <v>0</v>
      </c>
      <c r="F144" t="s">
        <v>2</v>
      </c>
    </row>
    <row r="145" spans="1:51">
      <c r="A145" t="s">
        <v>99</v>
      </c>
      <c r="B145" t="s">
        <v>100</v>
      </c>
      <c r="C145" t="s">
        <v>28</v>
      </c>
      <c r="D145" t="s">
        <v>28</v>
      </c>
      <c r="F145" t="s">
        <v>101</v>
      </c>
    </row>
    <row r="146" spans="1:51">
      <c r="B146">
        <v>2013</v>
      </c>
      <c r="C146">
        <v>2014</v>
      </c>
      <c r="D146">
        <v>2015</v>
      </c>
      <c r="E146">
        <v>2016</v>
      </c>
      <c r="F146">
        <v>2017</v>
      </c>
      <c r="G146">
        <v>2018</v>
      </c>
      <c r="H146">
        <v>2019</v>
      </c>
      <c r="I146">
        <v>2020</v>
      </c>
      <c r="J146">
        <v>2021</v>
      </c>
      <c r="K146">
        <v>2022</v>
      </c>
      <c r="L146">
        <v>2023</v>
      </c>
      <c r="M146">
        <v>2024</v>
      </c>
      <c r="N146">
        <v>2025</v>
      </c>
      <c r="O146">
        <v>2026</v>
      </c>
      <c r="P146">
        <v>2027</v>
      </c>
      <c r="Q146">
        <v>2028</v>
      </c>
      <c r="R146">
        <v>2029</v>
      </c>
      <c r="S146">
        <v>2030</v>
      </c>
      <c r="T146">
        <v>2031</v>
      </c>
      <c r="U146">
        <v>2032</v>
      </c>
      <c r="V146">
        <v>2033</v>
      </c>
      <c r="W146">
        <v>2034</v>
      </c>
      <c r="X146">
        <v>2035</v>
      </c>
      <c r="Y146">
        <v>2036</v>
      </c>
      <c r="Z146">
        <v>2037</v>
      </c>
      <c r="AA146">
        <v>2038</v>
      </c>
      <c r="AB146">
        <v>2039</v>
      </c>
      <c r="AC146">
        <v>2040</v>
      </c>
      <c r="AD146">
        <v>2041</v>
      </c>
      <c r="AE146">
        <v>2042</v>
      </c>
      <c r="AF146">
        <v>2043</v>
      </c>
      <c r="AG146">
        <v>2044</v>
      </c>
      <c r="AH146">
        <v>2045</v>
      </c>
      <c r="AI146">
        <v>2046</v>
      </c>
      <c r="AJ146">
        <v>2047</v>
      </c>
      <c r="AK146">
        <v>2048</v>
      </c>
      <c r="AL146">
        <v>2049</v>
      </c>
      <c r="AM146">
        <v>2050</v>
      </c>
      <c r="AN146">
        <v>2051</v>
      </c>
      <c r="AO146">
        <v>2052</v>
      </c>
      <c r="AP146">
        <v>2053</v>
      </c>
      <c r="AQ146">
        <v>2054</v>
      </c>
      <c r="AR146">
        <v>2055</v>
      </c>
      <c r="AS146">
        <v>2056</v>
      </c>
      <c r="AT146">
        <v>2057</v>
      </c>
      <c r="AU146">
        <v>2058</v>
      </c>
      <c r="AV146">
        <v>2059</v>
      </c>
      <c r="AW146">
        <v>2060</v>
      </c>
      <c r="AX146">
        <v>2061</v>
      </c>
      <c r="AY146">
        <v>2062</v>
      </c>
    </row>
    <row r="147" spans="1:51">
      <c r="A147" t="s">
        <v>104</v>
      </c>
      <c r="B147">
        <v>61.2</v>
      </c>
      <c r="C147">
        <v>63.08</v>
      </c>
      <c r="D147">
        <v>64.78</v>
      </c>
      <c r="E147">
        <v>66.62</v>
      </c>
      <c r="F147">
        <v>68.510000000000005</v>
      </c>
      <c r="G147">
        <v>70.34</v>
      </c>
      <c r="H147">
        <v>72.209999999999994</v>
      </c>
      <c r="I147">
        <v>74.239999999999995</v>
      </c>
      <c r="J147">
        <v>76.209999999999994</v>
      </c>
      <c r="K147">
        <v>78.25</v>
      </c>
      <c r="L147">
        <v>80.34</v>
      </c>
      <c r="M147">
        <v>82.51</v>
      </c>
      <c r="N147">
        <v>84.75</v>
      </c>
      <c r="O147">
        <v>87.04</v>
      </c>
      <c r="P147">
        <v>89.4</v>
      </c>
      <c r="Q147">
        <v>91.8</v>
      </c>
      <c r="R147">
        <v>94.26</v>
      </c>
      <c r="S147">
        <v>96.79</v>
      </c>
      <c r="T147">
        <v>99.39</v>
      </c>
      <c r="U147">
        <v>102.06</v>
      </c>
      <c r="V147">
        <v>81.12</v>
      </c>
      <c r="W147">
        <v>80.3</v>
      </c>
      <c r="X147">
        <v>82.19</v>
      </c>
      <c r="Y147">
        <v>81.819999999999993</v>
      </c>
      <c r="Z147">
        <v>81.03</v>
      </c>
      <c r="AA147">
        <v>83.7</v>
      </c>
      <c r="AB147">
        <v>83.71</v>
      </c>
      <c r="AC147">
        <v>83.43</v>
      </c>
      <c r="AD147">
        <v>86.14</v>
      </c>
      <c r="AE147">
        <v>86.95</v>
      </c>
      <c r="AF147">
        <v>88.5</v>
      </c>
      <c r="AG147">
        <v>88.3</v>
      </c>
      <c r="AH147">
        <v>90.77</v>
      </c>
      <c r="AI147">
        <v>92.38</v>
      </c>
      <c r="AJ147">
        <v>93.26</v>
      </c>
      <c r="AK147">
        <v>93.27</v>
      </c>
      <c r="AL147">
        <v>93.62</v>
      </c>
      <c r="AM147">
        <v>94.31</v>
      </c>
      <c r="AN147">
        <v>96.51</v>
      </c>
      <c r="AO147">
        <v>97.49</v>
      </c>
      <c r="AP147">
        <v>98.3</v>
      </c>
      <c r="AQ147">
        <v>100.51</v>
      </c>
      <c r="AR147">
        <v>100.97</v>
      </c>
      <c r="AS147">
        <v>101.8</v>
      </c>
      <c r="AT147">
        <v>102.66</v>
      </c>
      <c r="AU147">
        <v>102.78</v>
      </c>
      <c r="AV147">
        <v>103.8</v>
      </c>
      <c r="AW147">
        <v>104.69</v>
      </c>
      <c r="AX147">
        <v>105.73</v>
      </c>
      <c r="AY147">
        <v>108.68</v>
      </c>
    </row>
    <row r="148" spans="1:51">
      <c r="A148" t="s">
        <v>105</v>
      </c>
      <c r="B148">
        <v>61.2</v>
      </c>
      <c r="C148">
        <v>63.08</v>
      </c>
      <c r="D148">
        <v>64.86</v>
      </c>
      <c r="E148">
        <v>66.8</v>
      </c>
      <c r="F148">
        <v>68.78</v>
      </c>
      <c r="G148">
        <v>70.72</v>
      </c>
      <c r="H148">
        <v>72.7</v>
      </c>
      <c r="I148">
        <v>74.84</v>
      </c>
      <c r="J148">
        <v>76.930000000000007</v>
      </c>
      <c r="K148">
        <v>79.099999999999994</v>
      </c>
      <c r="L148">
        <v>81.319999999999993</v>
      </c>
      <c r="M148">
        <v>83.63</v>
      </c>
      <c r="N148">
        <v>86.01</v>
      </c>
      <c r="O148">
        <v>88.45</v>
      </c>
      <c r="P148">
        <v>90.97</v>
      </c>
      <c r="Q148">
        <v>93.54</v>
      </c>
      <c r="R148">
        <v>96.18</v>
      </c>
      <c r="S148">
        <v>98.89</v>
      </c>
      <c r="T148">
        <v>101.68</v>
      </c>
      <c r="U148">
        <v>104.55</v>
      </c>
      <c r="V148">
        <v>84.27</v>
      </c>
      <c r="W148">
        <v>83.2</v>
      </c>
      <c r="X148">
        <v>86.24</v>
      </c>
      <c r="Y148">
        <v>85.97</v>
      </c>
      <c r="Z148">
        <v>85.34</v>
      </c>
      <c r="AA148">
        <v>84.62</v>
      </c>
      <c r="AB148">
        <v>86.37</v>
      </c>
      <c r="AC148">
        <v>86.64</v>
      </c>
      <c r="AD148">
        <v>86.64</v>
      </c>
      <c r="AE148">
        <v>89</v>
      </c>
      <c r="AF148">
        <v>90.76</v>
      </c>
      <c r="AG148">
        <v>90.53</v>
      </c>
      <c r="AH148">
        <v>89.9</v>
      </c>
      <c r="AI148">
        <v>92.89</v>
      </c>
      <c r="AJ148">
        <v>93.73</v>
      </c>
      <c r="AK148">
        <v>93.23</v>
      </c>
      <c r="AL148">
        <v>93.29</v>
      </c>
      <c r="AM148">
        <v>94.01</v>
      </c>
      <c r="AN148">
        <v>96.07</v>
      </c>
      <c r="AO148">
        <v>96.94</v>
      </c>
      <c r="AP148">
        <v>96.55</v>
      </c>
      <c r="AQ148">
        <v>97.69</v>
      </c>
      <c r="AR148">
        <v>97.29</v>
      </c>
      <c r="AS148">
        <v>97.51</v>
      </c>
      <c r="AT148">
        <v>97.9</v>
      </c>
      <c r="AU148">
        <v>97.97</v>
      </c>
      <c r="AV148">
        <v>98.32</v>
      </c>
      <c r="AW148">
        <v>99.36</v>
      </c>
      <c r="AX148">
        <v>99.88</v>
      </c>
      <c r="AY148">
        <v>101.42</v>
      </c>
    </row>
    <row r="149" spans="1:51">
      <c r="A149" t="s">
        <v>22</v>
      </c>
      <c r="B149">
        <v>61.2</v>
      </c>
      <c r="C149">
        <v>63.08</v>
      </c>
      <c r="D149">
        <v>65.09</v>
      </c>
      <c r="E149">
        <v>67.27</v>
      </c>
      <c r="F149">
        <v>69.5</v>
      </c>
      <c r="G149">
        <v>71.7</v>
      </c>
      <c r="H149">
        <v>73.959999999999994</v>
      </c>
      <c r="I149">
        <v>76.400000000000006</v>
      </c>
      <c r="J149">
        <v>78.81</v>
      </c>
      <c r="K149">
        <v>81.31</v>
      </c>
      <c r="L149">
        <v>83.88</v>
      </c>
      <c r="M149">
        <v>86.57</v>
      </c>
      <c r="N149">
        <v>89.34</v>
      </c>
      <c r="O149">
        <v>92.2</v>
      </c>
      <c r="P149">
        <v>95.15</v>
      </c>
      <c r="Q149">
        <v>98.17</v>
      </c>
      <c r="R149">
        <v>101.29</v>
      </c>
      <c r="S149">
        <v>104.51</v>
      </c>
      <c r="T149">
        <v>107.83</v>
      </c>
      <c r="U149">
        <v>111.26</v>
      </c>
      <c r="V149">
        <v>87.13</v>
      </c>
      <c r="W149">
        <v>85.83</v>
      </c>
      <c r="X149">
        <v>85.35</v>
      </c>
      <c r="Y149">
        <v>84.24</v>
      </c>
      <c r="Z149">
        <v>83.34</v>
      </c>
      <c r="AA149">
        <v>83.08</v>
      </c>
      <c r="AB149">
        <v>83.24</v>
      </c>
      <c r="AC149">
        <v>83.06</v>
      </c>
      <c r="AD149">
        <v>83.15</v>
      </c>
      <c r="AE149">
        <v>84.34</v>
      </c>
      <c r="AF149">
        <v>85.76</v>
      </c>
      <c r="AG149">
        <v>86.58</v>
      </c>
      <c r="AH149">
        <v>86.71</v>
      </c>
      <c r="AI149">
        <v>88.75</v>
      </c>
      <c r="AJ149">
        <v>89.65</v>
      </c>
      <c r="AK149">
        <v>88.94</v>
      </c>
      <c r="AL149">
        <v>89.08</v>
      </c>
      <c r="AM149">
        <v>89.72</v>
      </c>
      <c r="AN149">
        <v>91.93</v>
      </c>
      <c r="AO149">
        <v>92.76</v>
      </c>
      <c r="AP149">
        <v>93.45</v>
      </c>
      <c r="AQ149">
        <v>95.56</v>
      </c>
      <c r="AR149">
        <v>95.88</v>
      </c>
      <c r="AS149">
        <v>95.96</v>
      </c>
      <c r="AT149">
        <v>96.51</v>
      </c>
      <c r="AU149">
        <v>96.45</v>
      </c>
      <c r="AV149">
        <v>96.82</v>
      </c>
      <c r="AW149">
        <v>97.39</v>
      </c>
      <c r="AX149">
        <v>97.95</v>
      </c>
      <c r="AY149">
        <v>99.39</v>
      </c>
    </row>
    <row r="150" spans="1:51">
      <c r="A150" t="s">
        <v>106</v>
      </c>
      <c r="B150">
        <v>61.2</v>
      </c>
      <c r="C150">
        <v>63.08</v>
      </c>
      <c r="D150">
        <v>64.87</v>
      </c>
      <c r="E150">
        <v>66.83</v>
      </c>
      <c r="F150">
        <v>68.819999999999993</v>
      </c>
      <c r="G150">
        <v>70.77</v>
      </c>
      <c r="H150">
        <v>72.760000000000005</v>
      </c>
      <c r="I150">
        <v>74.91</v>
      </c>
      <c r="J150">
        <v>77.02</v>
      </c>
      <c r="K150">
        <v>79.2</v>
      </c>
      <c r="L150">
        <v>81.44</v>
      </c>
      <c r="M150">
        <v>83.77</v>
      </c>
      <c r="N150">
        <v>86.17</v>
      </c>
      <c r="O150">
        <v>88.63</v>
      </c>
      <c r="P150">
        <v>91.17</v>
      </c>
      <c r="Q150">
        <v>93.76</v>
      </c>
      <c r="R150">
        <v>96.42</v>
      </c>
      <c r="S150">
        <v>99.16</v>
      </c>
      <c r="T150">
        <v>101.97</v>
      </c>
      <c r="U150">
        <v>104.87</v>
      </c>
      <c r="V150">
        <v>83.59</v>
      </c>
      <c r="W150">
        <v>82.93</v>
      </c>
      <c r="X150">
        <v>83.09</v>
      </c>
      <c r="Y150">
        <v>84.31</v>
      </c>
      <c r="Z150">
        <v>83.78</v>
      </c>
      <c r="AA150">
        <v>82.97</v>
      </c>
      <c r="AB150">
        <v>84.73</v>
      </c>
      <c r="AC150">
        <v>85.01</v>
      </c>
      <c r="AD150">
        <v>85.08</v>
      </c>
      <c r="AE150">
        <v>87.38</v>
      </c>
      <c r="AF150">
        <v>88.93</v>
      </c>
      <c r="AG150">
        <v>88.75</v>
      </c>
      <c r="AH150">
        <v>88.42</v>
      </c>
      <c r="AI150">
        <v>91.73</v>
      </c>
      <c r="AJ150">
        <v>91.78</v>
      </c>
      <c r="AK150">
        <v>91.68</v>
      </c>
      <c r="AL150">
        <v>91.79</v>
      </c>
      <c r="AM150">
        <v>92.19</v>
      </c>
      <c r="AN150">
        <v>93.88</v>
      </c>
      <c r="AO150">
        <v>94.27</v>
      </c>
      <c r="AP150">
        <v>94.28</v>
      </c>
      <c r="AQ150">
        <v>96.11</v>
      </c>
      <c r="AR150">
        <v>96.96</v>
      </c>
      <c r="AS150">
        <v>97.14</v>
      </c>
      <c r="AT150">
        <v>97.75</v>
      </c>
      <c r="AU150">
        <v>97.73</v>
      </c>
      <c r="AV150">
        <v>98.19</v>
      </c>
      <c r="AW150">
        <v>99.07</v>
      </c>
      <c r="AX150">
        <v>99.82</v>
      </c>
      <c r="AY150">
        <v>101.36</v>
      </c>
    </row>
    <row r="151" spans="1:51">
      <c r="A151" t="s">
        <v>107</v>
      </c>
      <c r="B151">
        <v>61.2</v>
      </c>
      <c r="C151">
        <v>63.08</v>
      </c>
      <c r="D151">
        <v>65.23</v>
      </c>
      <c r="E151">
        <v>67.569999999999993</v>
      </c>
      <c r="F151">
        <v>69.97</v>
      </c>
      <c r="G151">
        <v>72.349999999999994</v>
      </c>
      <c r="H151">
        <v>74.8</v>
      </c>
      <c r="I151">
        <v>77.44</v>
      </c>
      <c r="J151">
        <v>80.06</v>
      </c>
      <c r="K151">
        <v>82.78</v>
      </c>
      <c r="L151">
        <v>85.6</v>
      </c>
      <c r="M151">
        <v>88.53</v>
      </c>
      <c r="N151">
        <v>91.58</v>
      </c>
      <c r="O151">
        <v>94.71</v>
      </c>
      <c r="P151">
        <v>97.96</v>
      </c>
      <c r="Q151">
        <v>101.31</v>
      </c>
      <c r="R151">
        <v>104.76</v>
      </c>
      <c r="S151">
        <v>108.33</v>
      </c>
      <c r="T151">
        <v>112.02</v>
      </c>
      <c r="U151">
        <v>115.85</v>
      </c>
      <c r="V151">
        <v>90.46</v>
      </c>
      <c r="W151">
        <v>89.36</v>
      </c>
      <c r="X151">
        <v>88.6</v>
      </c>
      <c r="Y151">
        <v>88.78</v>
      </c>
      <c r="Z151">
        <v>88.06</v>
      </c>
      <c r="AA151">
        <v>87.61</v>
      </c>
      <c r="AB151">
        <v>86.49</v>
      </c>
      <c r="AC151">
        <v>85.81</v>
      </c>
      <c r="AD151">
        <v>86.82</v>
      </c>
      <c r="AE151">
        <v>86.28</v>
      </c>
      <c r="AF151">
        <v>87.05</v>
      </c>
      <c r="AG151">
        <v>86.42</v>
      </c>
      <c r="AH151">
        <v>86.99</v>
      </c>
      <c r="AI151">
        <v>87.77</v>
      </c>
      <c r="AJ151">
        <v>89.03</v>
      </c>
      <c r="AK151">
        <v>88.37</v>
      </c>
      <c r="AL151">
        <v>88.61</v>
      </c>
      <c r="AM151">
        <v>88.96</v>
      </c>
      <c r="AN151">
        <v>90.61</v>
      </c>
      <c r="AO151">
        <v>91.14</v>
      </c>
      <c r="AP151">
        <v>91.11</v>
      </c>
      <c r="AQ151">
        <v>92.88</v>
      </c>
      <c r="AR151">
        <v>93.23</v>
      </c>
      <c r="AS151">
        <v>92.58</v>
      </c>
      <c r="AT151">
        <v>92.8</v>
      </c>
      <c r="AU151">
        <v>92.64</v>
      </c>
      <c r="AV151">
        <v>92.98</v>
      </c>
      <c r="AW151">
        <v>93.36</v>
      </c>
      <c r="AX151">
        <v>93.67</v>
      </c>
      <c r="AY151">
        <v>94.98</v>
      </c>
    </row>
    <row r="152" spans="1:51">
      <c r="A152" t="s">
        <v>108</v>
      </c>
      <c r="B152">
        <v>61.2</v>
      </c>
      <c r="C152">
        <v>63.08</v>
      </c>
      <c r="D152">
        <v>65.209999999999994</v>
      </c>
      <c r="E152">
        <v>67.510000000000005</v>
      </c>
      <c r="F152">
        <v>69.88</v>
      </c>
      <c r="G152">
        <v>72.23</v>
      </c>
      <c r="H152">
        <v>74.64</v>
      </c>
      <c r="I152">
        <v>77.25</v>
      </c>
      <c r="J152">
        <v>79.83</v>
      </c>
      <c r="K152">
        <v>82.51</v>
      </c>
      <c r="L152">
        <v>85.27</v>
      </c>
      <c r="M152">
        <v>88.16</v>
      </c>
      <c r="N152">
        <v>91.15</v>
      </c>
      <c r="O152">
        <v>94.24</v>
      </c>
      <c r="P152">
        <v>97.43</v>
      </c>
      <c r="Q152">
        <v>100.71</v>
      </c>
      <c r="R152">
        <v>104.1</v>
      </c>
      <c r="S152">
        <v>107.6</v>
      </c>
      <c r="T152">
        <v>111.22</v>
      </c>
      <c r="U152">
        <v>114.97</v>
      </c>
      <c r="V152">
        <v>87.53</v>
      </c>
      <c r="W152">
        <v>86.43</v>
      </c>
      <c r="X152">
        <v>85.5</v>
      </c>
      <c r="Y152">
        <v>85.78</v>
      </c>
      <c r="Z152">
        <v>86.71</v>
      </c>
      <c r="AA152">
        <v>86.53</v>
      </c>
      <c r="AB152">
        <v>85.36</v>
      </c>
      <c r="AC152">
        <v>84.85</v>
      </c>
      <c r="AD152">
        <v>85.14</v>
      </c>
      <c r="AE152">
        <v>86.04</v>
      </c>
      <c r="AF152">
        <v>86.89</v>
      </c>
      <c r="AG152">
        <v>86.41</v>
      </c>
      <c r="AH152">
        <v>86.58</v>
      </c>
      <c r="AI152">
        <v>87.45</v>
      </c>
      <c r="AJ152">
        <v>88.98</v>
      </c>
      <c r="AK152">
        <v>88.22</v>
      </c>
      <c r="AL152">
        <v>88.42</v>
      </c>
      <c r="AM152">
        <v>88.75</v>
      </c>
      <c r="AN152">
        <v>90.44</v>
      </c>
      <c r="AO152">
        <v>90.94</v>
      </c>
      <c r="AP152">
        <v>90.88</v>
      </c>
      <c r="AQ152">
        <v>92.61</v>
      </c>
      <c r="AR152">
        <v>93.04</v>
      </c>
      <c r="AS152">
        <v>92.42</v>
      </c>
      <c r="AT152">
        <v>92.45</v>
      </c>
      <c r="AU152">
        <v>92.29</v>
      </c>
      <c r="AV152">
        <v>92.58</v>
      </c>
      <c r="AW152">
        <v>92.82</v>
      </c>
      <c r="AX152">
        <v>92.96</v>
      </c>
      <c r="AY152">
        <v>94.27</v>
      </c>
    </row>
    <row r="153" spans="1:51">
      <c r="A153" t="s">
        <v>109</v>
      </c>
      <c r="B153">
        <v>61.2</v>
      </c>
      <c r="C153">
        <v>63.08</v>
      </c>
      <c r="D153">
        <v>65.14</v>
      </c>
      <c r="E153">
        <v>67.37</v>
      </c>
      <c r="F153">
        <v>69.66</v>
      </c>
      <c r="G153">
        <v>71.92</v>
      </c>
      <c r="H153">
        <v>74.239999999999995</v>
      </c>
      <c r="I153">
        <v>76.75</v>
      </c>
      <c r="J153">
        <v>79.23</v>
      </c>
      <c r="K153">
        <v>81.81</v>
      </c>
      <c r="L153">
        <v>84.46</v>
      </c>
      <c r="M153">
        <v>87.23</v>
      </c>
      <c r="N153">
        <v>90.09</v>
      </c>
      <c r="O153">
        <v>93.04</v>
      </c>
      <c r="P153">
        <v>96.09</v>
      </c>
      <c r="Q153">
        <v>99.22</v>
      </c>
      <c r="R153">
        <v>102.45</v>
      </c>
      <c r="S153">
        <v>105.79</v>
      </c>
      <c r="T153">
        <v>109.23</v>
      </c>
      <c r="U153">
        <v>112.79</v>
      </c>
      <c r="V153">
        <v>86.9</v>
      </c>
      <c r="W153">
        <v>91.41</v>
      </c>
      <c r="X153">
        <v>91.47</v>
      </c>
      <c r="Y153">
        <v>92.04</v>
      </c>
      <c r="Z153">
        <v>91.28</v>
      </c>
      <c r="AA153">
        <v>90.7</v>
      </c>
      <c r="AB153">
        <v>89.48</v>
      </c>
      <c r="AC153">
        <v>88.89</v>
      </c>
      <c r="AD153">
        <v>88.39</v>
      </c>
      <c r="AE153">
        <v>88.89</v>
      </c>
      <c r="AF153">
        <v>89.76</v>
      </c>
      <c r="AG153">
        <v>89</v>
      </c>
      <c r="AH153">
        <v>89.12</v>
      </c>
      <c r="AI153">
        <v>90.2</v>
      </c>
      <c r="AJ153">
        <v>91.37</v>
      </c>
      <c r="AK153">
        <v>90.58</v>
      </c>
      <c r="AL153">
        <v>90.68</v>
      </c>
      <c r="AM153">
        <v>90.94</v>
      </c>
      <c r="AN153">
        <v>92.29</v>
      </c>
      <c r="AO153">
        <v>92.72</v>
      </c>
      <c r="AP153">
        <v>92.64</v>
      </c>
      <c r="AQ153">
        <v>94.16</v>
      </c>
      <c r="AR153">
        <v>94.22</v>
      </c>
      <c r="AS153">
        <v>94.18</v>
      </c>
      <c r="AT153">
        <v>94.52</v>
      </c>
      <c r="AU153">
        <v>94.25</v>
      </c>
      <c r="AV153">
        <v>94.43</v>
      </c>
      <c r="AW153">
        <v>94.52</v>
      </c>
      <c r="AX153">
        <v>94.78</v>
      </c>
      <c r="AY153">
        <v>96</v>
      </c>
    </row>
    <row r="154" spans="1:51">
      <c r="A154" t="s">
        <v>110</v>
      </c>
      <c r="B154">
        <v>61.2</v>
      </c>
      <c r="C154">
        <v>63.08</v>
      </c>
      <c r="D154">
        <v>64.94</v>
      </c>
      <c r="E154">
        <v>66.97</v>
      </c>
      <c r="F154">
        <v>69.040000000000006</v>
      </c>
      <c r="G154">
        <v>71.06</v>
      </c>
      <c r="H154">
        <v>73.14</v>
      </c>
      <c r="I154">
        <v>75.39</v>
      </c>
      <c r="J154">
        <v>77.59</v>
      </c>
      <c r="K154">
        <v>79.87</v>
      </c>
      <c r="L154">
        <v>82.22</v>
      </c>
      <c r="M154">
        <v>84.66</v>
      </c>
      <c r="N154">
        <v>87.18</v>
      </c>
      <c r="O154">
        <v>89.76</v>
      </c>
      <c r="P154">
        <v>92.43</v>
      </c>
      <c r="Q154">
        <v>95.15</v>
      </c>
      <c r="R154">
        <v>97.96</v>
      </c>
      <c r="S154">
        <v>100.85</v>
      </c>
      <c r="T154">
        <v>103.82</v>
      </c>
      <c r="U154">
        <v>106.88</v>
      </c>
      <c r="V154">
        <v>84.16</v>
      </c>
      <c r="W154">
        <v>83.27</v>
      </c>
      <c r="X154">
        <v>84.1</v>
      </c>
      <c r="Y154">
        <v>85.57</v>
      </c>
      <c r="Z154">
        <v>84.86</v>
      </c>
      <c r="AA154">
        <v>84.81</v>
      </c>
      <c r="AB154">
        <v>83.53</v>
      </c>
      <c r="AC154">
        <v>85.74</v>
      </c>
      <c r="AD154">
        <v>86.46</v>
      </c>
      <c r="AE154">
        <v>86.21</v>
      </c>
      <c r="AF154">
        <v>87.56</v>
      </c>
      <c r="AG154">
        <v>88.11</v>
      </c>
      <c r="AH154">
        <v>87.64</v>
      </c>
      <c r="AI154">
        <v>90.88</v>
      </c>
      <c r="AJ154">
        <v>91.72</v>
      </c>
      <c r="AK154">
        <v>91.31</v>
      </c>
      <c r="AL154">
        <v>91.44</v>
      </c>
      <c r="AM154">
        <v>91.92</v>
      </c>
      <c r="AN154">
        <v>93.75</v>
      </c>
      <c r="AO154">
        <v>94.16</v>
      </c>
      <c r="AP154">
        <v>94.17</v>
      </c>
      <c r="AQ154">
        <v>95.94</v>
      </c>
      <c r="AR154">
        <v>95.99</v>
      </c>
      <c r="AS154">
        <v>96.28</v>
      </c>
      <c r="AT154">
        <v>96.95</v>
      </c>
      <c r="AU154">
        <v>96.89</v>
      </c>
      <c r="AV154">
        <v>97.27</v>
      </c>
      <c r="AW154">
        <v>97.57</v>
      </c>
      <c r="AX154">
        <v>98.06</v>
      </c>
      <c r="AY154">
        <v>100.53</v>
      </c>
    </row>
    <row r="155" spans="1:51">
      <c r="C155" t="s">
        <v>1</v>
      </c>
      <c r="D155" t="s">
        <v>0</v>
      </c>
      <c r="F155" t="s">
        <v>2</v>
      </c>
    </row>
    <row r="156" spans="1:51">
      <c r="A156" t="s">
        <v>99</v>
      </c>
      <c r="B156" t="s">
        <v>100</v>
      </c>
      <c r="C156" t="s">
        <v>28</v>
      </c>
      <c r="D156" t="s">
        <v>101</v>
      </c>
      <c r="F156" t="s">
        <v>28</v>
      </c>
    </row>
    <row r="157" spans="1:51">
      <c r="B157">
        <v>2013</v>
      </c>
      <c r="C157">
        <v>2014</v>
      </c>
      <c r="D157">
        <v>2015</v>
      </c>
      <c r="E157">
        <v>2016</v>
      </c>
      <c r="F157">
        <v>2017</v>
      </c>
      <c r="G157">
        <v>2018</v>
      </c>
      <c r="H157">
        <v>2019</v>
      </c>
      <c r="I157">
        <v>2020</v>
      </c>
      <c r="J157">
        <v>2021</v>
      </c>
      <c r="K157">
        <v>2022</v>
      </c>
      <c r="L157">
        <v>2023</v>
      </c>
      <c r="M157">
        <v>2024</v>
      </c>
      <c r="N157">
        <v>2025</v>
      </c>
      <c r="O157">
        <v>2026</v>
      </c>
      <c r="P157">
        <v>2027</v>
      </c>
      <c r="Q157">
        <v>2028</v>
      </c>
      <c r="R157">
        <v>2029</v>
      </c>
      <c r="S157">
        <v>2030</v>
      </c>
      <c r="T157">
        <v>2031</v>
      </c>
      <c r="U157">
        <v>2032</v>
      </c>
      <c r="V157">
        <v>2033</v>
      </c>
      <c r="W157">
        <v>2034</v>
      </c>
      <c r="X157">
        <v>2035</v>
      </c>
      <c r="Y157">
        <v>2036</v>
      </c>
      <c r="Z157">
        <v>2037</v>
      </c>
      <c r="AA157">
        <v>2038</v>
      </c>
      <c r="AB157">
        <v>2039</v>
      </c>
      <c r="AC157">
        <v>2040</v>
      </c>
      <c r="AD157">
        <v>2041</v>
      </c>
      <c r="AE157">
        <v>2042</v>
      </c>
      <c r="AF157">
        <v>2043</v>
      </c>
      <c r="AG157">
        <v>2044</v>
      </c>
      <c r="AH157">
        <v>2045</v>
      </c>
      <c r="AI157">
        <v>2046</v>
      </c>
      <c r="AJ157">
        <v>2047</v>
      </c>
      <c r="AK157">
        <v>2048</v>
      </c>
      <c r="AL157">
        <v>2049</v>
      </c>
      <c r="AM157">
        <v>2050</v>
      </c>
      <c r="AN157">
        <v>2051</v>
      </c>
      <c r="AO157">
        <v>2052</v>
      </c>
      <c r="AP157">
        <v>2053</v>
      </c>
      <c r="AQ157">
        <v>2054</v>
      </c>
      <c r="AR157">
        <v>2055</v>
      </c>
      <c r="AS157">
        <v>2056</v>
      </c>
      <c r="AT157">
        <v>2057</v>
      </c>
      <c r="AU157">
        <v>2058</v>
      </c>
      <c r="AV157">
        <v>2059</v>
      </c>
      <c r="AW157">
        <v>2060</v>
      </c>
      <c r="AX157">
        <v>2061</v>
      </c>
      <c r="AY157">
        <v>2062</v>
      </c>
    </row>
    <row r="158" spans="1:51">
      <c r="A158" t="s">
        <v>104</v>
      </c>
      <c r="B158">
        <v>61.2</v>
      </c>
      <c r="C158">
        <v>63.08</v>
      </c>
      <c r="D158">
        <v>66.069999999999993</v>
      </c>
      <c r="E158">
        <v>69.319999999999993</v>
      </c>
      <c r="F158">
        <v>72.7</v>
      </c>
      <c r="G158">
        <v>76.14</v>
      </c>
      <c r="H158">
        <v>79.72</v>
      </c>
      <c r="I158">
        <v>83.6</v>
      </c>
      <c r="J158">
        <v>87.54</v>
      </c>
      <c r="K158">
        <v>91.68</v>
      </c>
      <c r="L158">
        <v>96.01</v>
      </c>
      <c r="M158">
        <v>100.58</v>
      </c>
      <c r="N158">
        <v>105.37</v>
      </c>
      <c r="O158">
        <v>110.38</v>
      </c>
      <c r="P158">
        <v>115.63</v>
      </c>
      <c r="Q158">
        <v>121.11</v>
      </c>
      <c r="R158">
        <v>126.85</v>
      </c>
      <c r="S158">
        <v>132.86000000000001</v>
      </c>
      <c r="T158">
        <v>139.15</v>
      </c>
      <c r="U158">
        <v>145.75</v>
      </c>
      <c r="V158">
        <v>110.9</v>
      </c>
      <c r="W158">
        <v>113.24</v>
      </c>
      <c r="X158">
        <v>120.73</v>
      </c>
      <c r="Y158">
        <v>123.55</v>
      </c>
      <c r="Z158">
        <v>125.16</v>
      </c>
      <c r="AA158">
        <v>131.22</v>
      </c>
      <c r="AB158">
        <v>134.30000000000001</v>
      </c>
      <c r="AC158">
        <v>136.59</v>
      </c>
      <c r="AD158">
        <v>143.63999999999999</v>
      </c>
      <c r="AE158">
        <v>147.62</v>
      </c>
      <c r="AF158">
        <v>152.99</v>
      </c>
      <c r="AG158">
        <v>154.88</v>
      </c>
      <c r="AH158">
        <v>160.51</v>
      </c>
      <c r="AI158">
        <v>165.55</v>
      </c>
      <c r="AJ158">
        <v>170.91</v>
      </c>
      <c r="AK158">
        <v>173.47</v>
      </c>
      <c r="AL158">
        <v>175.58</v>
      </c>
      <c r="AM158">
        <v>178.99</v>
      </c>
      <c r="AN158">
        <v>185.37</v>
      </c>
      <c r="AO158">
        <v>189.34</v>
      </c>
      <c r="AP158">
        <v>194.56</v>
      </c>
      <c r="AQ158">
        <v>200.9</v>
      </c>
      <c r="AR158">
        <v>204.97</v>
      </c>
      <c r="AS158">
        <v>210.35</v>
      </c>
      <c r="AT158">
        <v>215.17</v>
      </c>
      <c r="AU158">
        <v>218.9</v>
      </c>
      <c r="AV158">
        <v>224.49</v>
      </c>
      <c r="AW158">
        <v>230.01</v>
      </c>
      <c r="AX158">
        <v>235.54</v>
      </c>
      <c r="AY158">
        <v>243.89</v>
      </c>
    </row>
    <row r="159" spans="1:51">
      <c r="A159" t="s">
        <v>105</v>
      </c>
      <c r="B159">
        <v>61.2</v>
      </c>
      <c r="C159">
        <v>63.08</v>
      </c>
      <c r="D159">
        <v>66.2</v>
      </c>
      <c r="E159">
        <v>69.59</v>
      </c>
      <c r="F159">
        <v>73.14</v>
      </c>
      <c r="G159">
        <v>76.75</v>
      </c>
      <c r="H159">
        <v>80.52</v>
      </c>
      <c r="I159">
        <v>84.61</v>
      </c>
      <c r="J159">
        <v>88.78</v>
      </c>
      <c r="K159">
        <v>93.16</v>
      </c>
      <c r="L159">
        <v>97.75</v>
      </c>
      <c r="M159">
        <v>102.61</v>
      </c>
      <c r="N159">
        <v>107.72</v>
      </c>
      <c r="O159">
        <v>113.06</v>
      </c>
      <c r="P159">
        <v>118.68</v>
      </c>
      <c r="Q159">
        <v>124.55</v>
      </c>
      <c r="R159">
        <v>130.72</v>
      </c>
      <c r="S159">
        <v>137.18</v>
      </c>
      <c r="T159">
        <v>143.97</v>
      </c>
      <c r="U159">
        <v>151.09</v>
      </c>
      <c r="V159">
        <v>119.16</v>
      </c>
      <c r="W159">
        <v>120.25</v>
      </c>
      <c r="X159">
        <v>128.30000000000001</v>
      </c>
      <c r="Y159">
        <v>130.61000000000001</v>
      </c>
      <c r="Z159">
        <v>132.24</v>
      </c>
      <c r="AA159">
        <v>132.93</v>
      </c>
      <c r="AB159">
        <v>137.59</v>
      </c>
      <c r="AC159">
        <v>140.35</v>
      </c>
      <c r="AD159">
        <v>142.37</v>
      </c>
      <c r="AE159">
        <v>147.02000000000001</v>
      </c>
      <c r="AF159">
        <v>151.65</v>
      </c>
      <c r="AG159">
        <v>153.16999999999999</v>
      </c>
      <c r="AH159">
        <v>152.84</v>
      </c>
      <c r="AI159">
        <v>158.57</v>
      </c>
      <c r="AJ159">
        <v>162.88999999999999</v>
      </c>
      <c r="AK159">
        <v>164.3</v>
      </c>
      <c r="AL159">
        <v>165.59</v>
      </c>
      <c r="AM159">
        <v>168.4</v>
      </c>
      <c r="AN159">
        <v>174.14</v>
      </c>
      <c r="AO159">
        <v>177.51</v>
      </c>
      <c r="AP159">
        <v>178.89</v>
      </c>
      <c r="AQ159">
        <v>181.84</v>
      </c>
      <c r="AR159">
        <v>184.34</v>
      </c>
      <c r="AS159">
        <v>187.45</v>
      </c>
      <c r="AT159">
        <v>191.13</v>
      </c>
      <c r="AU159">
        <v>194.15</v>
      </c>
      <c r="AV159">
        <v>197.91</v>
      </c>
      <c r="AW159">
        <v>202.93</v>
      </c>
      <c r="AX159">
        <v>207.38</v>
      </c>
      <c r="AY159">
        <v>211.63</v>
      </c>
    </row>
    <row r="160" spans="1:51">
      <c r="A160" t="s">
        <v>22</v>
      </c>
      <c r="B160">
        <v>61.2</v>
      </c>
      <c r="C160">
        <v>63.08</v>
      </c>
      <c r="D160">
        <v>66.48</v>
      </c>
      <c r="E160">
        <v>70.17</v>
      </c>
      <c r="F160">
        <v>74.05</v>
      </c>
      <c r="G160">
        <v>78.03</v>
      </c>
      <c r="H160">
        <v>82.21</v>
      </c>
      <c r="I160">
        <v>86.74</v>
      </c>
      <c r="J160">
        <v>91.38</v>
      </c>
      <c r="K160">
        <v>96.29</v>
      </c>
      <c r="L160">
        <v>101.46</v>
      </c>
      <c r="M160">
        <v>106.94</v>
      </c>
      <c r="N160">
        <v>112.73</v>
      </c>
      <c r="O160">
        <v>118.81</v>
      </c>
      <c r="P160">
        <v>125.24</v>
      </c>
      <c r="Q160">
        <v>131.97999999999999</v>
      </c>
      <c r="R160">
        <v>139.08000000000001</v>
      </c>
      <c r="S160">
        <v>146.57</v>
      </c>
      <c r="T160">
        <v>154.44999999999999</v>
      </c>
      <c r="U160">
        <v>162.77000000000001</v>
      </c>
      <c r="V160">
        <v>127.66</v>
      </c>
      <c r="W160">
        <v>128.24</v>
      </c>
      <c r="X160">
        <v>131.26</v>
      </c>
      <c r="Y160">
        <v>131.99</v>
      </c>
      <c r="Z160">
        <v>132.55000000000001</v>
      </c>
      <c r="AA160">
        <v>134.12</v>
      </c>
      <c r="AB160">
        <v>136.47999999999999</v>
      </c>
      <c r="AC160">
        <v>138.36000000000001</v>
      </c>
      <c r="AD160">
        <v>140.97999999999999</v>
      </c>
      <c r="AE160">
        <v>144.58000000000001</v>
      </c>
      <c r="AF160">
        <v>148.96</v>
      </c>
      <c r="AG160">
        <v>151.84</v>
      </c>
      <c r="AH160">
        <v>153.38</v>
      </c>
      <c r="AI160">
        <v>158.34</v>
      </c>
      <c r="AJ160">
        <v>162.84</v>
      </c>
      <c r="AK160">
        <v>163.57</v>
      </c>
      <c r="AL160">
        <v>164.76</v>
      </c>
      <c r="AM160">
        <v>167.21</v>
      </c>
      <c r="AN160">
        <v>172.73</v>
      </c>
      <c r="AO160">
        <v>175.84</v>
      </c>
      <c r="AP160">
        <v>179.99</v>
      </c>
      <c r="AQ160">
        <v>185.4</v>
      </c>
      <c r="AR160">
        <v>188.77</v>
      </c>
      <c r="AS160">
        <v>191.32</v>
      </c>
      <c r="AT160">
        <v>194.68</v>
      </c>
      <c r="AU160">
        <v>197.18</v>
      </c>
      <c r="AV160">
        <v>200.45</v>
      </c>
      <c r="AW160">
        <v>204.26</v>
      </c>
      <c r="AX160">
        <v>208.03</v>
      </c>
      <c r="AY160">
        <v>211.79</v>
      </c>
    </row>
    <row r="161" spans="1:51">
      <c r="A161" t="s">
        <v>106</v>
      </c>
      <c r="B161">
        <v>61.2</v>
      </c>
      <c r="C161">
        <v>63.08</v>
      </c>
      <c r="D161">
        <v>66.209999999999994</v>
      </c>
      <c r="E161">
        <v>69.599999999999994</v>
      </c>
      <c r="F161">
        <v>73.150000000000006</v>
      </c>
      <c r="G161">
        <v>76.760000000000005</v>
      </c>
      <c r="H161">
        <v>80.540000000000006</v>
      </c>
      <c r="I161">
        <v>84.64</v>
      </c>
      <c r="J161">
        <v>88.81</v>
      </c>
      <c r="K161">
        <v>93.2</v>
      </c>
      <c r="L161">
        <v>97.8</v>
      </c>
      <c r="M161">
        <v>102.66</v>
      </c>
      <c r="N161">
        <v>107.78</v>
      </c>
      <c r="O161">
        <v>113.13</v>
      </c>
      <c r="P161">
        <v>118.76</v>
      </c>
      <c r="Q161">
        <v>124.65</v>
      </c>
      <c r="R161">
        <v>130.82</v>
      </c>
      <c r="S161">
        <v>137.30000000000001</v>
      </c>
      <c r="T161">
        <v>144.1</v>
      </c>
      <c r="U161">
        <v>151.24</v>
      </c>
      <c r="V161">
        <v>114.19</v>
      </c>
      <c r="W161">
        <v>115.78</v>
      </c>
      <c r="X161">
        <v>120.21</v>
      </c>
      <c r="Y161">
        <v>124.86</v>
      </c>
      <c r="Z161">
        <v>127.18</v>
      </c>
      <c r="AA161">
        <v>128.21</v>
      </c>
      <c r="AB161">
        <v>133.13</v>
      </c>
      <c r="AC161">
        <v>136.1</v>
      </c>
      <c r="AD161">
        <v>138.91999999999999</v>
      </c>
      <c r="AE161">
        <v>144.30000000000001</v>
      </c>
      <c r="AF161">
        <v>149.62</v>
      </c>
      <c r="AG161">
        <v>151.76</v>
      </c>
      <c r="AH161">
        <v>152.80000000000001</v>
      </c>
      <c r="AI161">
        <v>160.19</v>
      </c>
      <c r="AJ161">
        <v>163.19999999999999</v>
      </c>
      <c r="AK161">
        <v>165.6</v>
      </c>
      <c r="AL161">
        <v>166.92</v>
      </c>
      <c r="AM161">
        <v>169.12</v>
      </c>
      <c r="AN161">
        <v>174.1</v>
      </c>
      <c r="AO161">
        <v>176.9</v>
      </c>
      <c r="AP161">
        <v>180.08</v>
      </c>
      <c r="AQ161">
        <v>185.28</v>
      </c>
      <c r="AR161">
        <v>190.02</v>
      </c>
      <c r="AS161">
        <v>193.5</v>
      </c>
      <c r="AT161">
        <v>197.57</v>
      </c>
      <c r="AU161">
        <v>200.12</v>
      </c>
      <c r="AV161">
        <v>203.72</v>
      </c>
      <c r="AW161">
        <v>208.8</v>
      </c>
      <c r="AX161">
        <v>213.55</v>
      </c>
      <c r="AY161">
        <v>217.86</v>
      </c>
    </row>
    <row r="162" spans="1:51">
      <c r="A162" t="s">
        <v>107</v>
      </c>
      <c r="B162">
        <v>61.2</v>
      </c>
      <c r="C162">
        <v>63.08</v>
      </c>
      <c r="D162">
        <v>66.7</v>
      </c>
      <c r="E162">
        <v>70.650000000000006</v>
      </c>
      <c r="F162">
        <v>74.81</v>
      </c>
      <c r="G162">
        <v>79.099999999999994</v>
      </c>
      <c r="H162">
        <v>83.62</v>
      </c>
      <c r="I162">
        <v>88.53</v>
      </c>
      <c r="J162">
        <v>93.59</v>
      </c>
      <c r="K162">
        <v>98.96</v>
      </c>
      <c r="L162">
        <v>104.62</v>
      </c>
      <c r="M162">
        <v>110.66</v>
      </c>
      <c r="N162">
        <v>117.04</v>
      </c>
      <c r="O162">
        <v>123.78</v>
      </c>
      <c r="P162">
        <v>130.91999999999999</v>
      </c>
      <c r="Q162">
        <v>138.44</v>
      </c>
      <c r="R162">
        <v>146.38999999999999</v>
      </c>
      <c r="S162">
        <v>154.79</v>
      </c>
      <c r="T162">
        <v>163.68</v>
      </c>
      <c r="U162">
        <v>173.08</v>
      </c>
      <c r="V162">
        <v>130.66999999999999</v>
      </c>
      <c r="W162">
        <v>130.91</v>
      </c>
      <c r="X162">
        <v>133.18</v>
      </c>
      <c r="Y162">
        <v>135.44999999999999</v>
      </c>
      <c r="Z162">
        <v>136.30000000000001</v>
      </c>
      <c r="AA162">
        <v>137.63999999999999</v>
      </c>
      <c r="AB162">
        <v>138.08000000000001</v>
      </c>
      <c r="AC162">
        <v>138.96</v>
      </c>
      <c r="AD162">
        <v>142.66</v>
      </c>
      <c r="AE162">
        <v>143.55000000000001</v>
      </c>
      <c r="AF162">
        <v>146.63999999999999</v>
      </c>
      <c r="AG162">
        <v>147.36000000000001</v>
      </c>
      <c r="AH162">
        <v>149.49</v>
      </c>
      <c r="AI162">
        <v>152.04</v>
      </c>
      <c r="AJ162">
        <v>157.05000000000001</v>
      </c>
      <c r="AK162">
        <v>157.49</v>
      </c>
      <c r="AL162">
        <v>158.38</v>
      </c>
      <c r="AM162">
        <v>159.71</v>
      </c>
      <c r="AN162">
        <v>163.9</v>
      </c>
      <c r="AO162">
        <v>165.93</v>
      </c>
      <c r="AP162">
        <v>168.08</v>
      </c>
      <c r="AQ162">
        <v>172.57</v>
      </c>
      <c r="AR162">
        <v>175.24</v>
      </c>
      <c r="AS162">
        <v>177.36</v>
      </c>
      <c r="AT162">
        <v>180.15</v>
      </c>
      <c r="AU162">
        <v>181.76</v>
      </c>
      <c r="AV162">
        <v>184.28</v>
      </c>
      <c r="AW162">
        <v>187.26</v>
      </c>
      <c r="AX162">
        <v>190.28</v>
      </c>
      <c r="AY162">
        <v>193.36</v>
      </c>
    </row>
    <row r="163" spans="1:51">
      <c r="A163" t="s">
        <v>108</v>
      </c>
      <c r="B163">
        <v>61.2</v>
      </c>
      <c r="C163">
        <v>63.08</v>
      </c>
      <c r="D163">
        <v>66.64</v>
      </c>
      <c r="E163">
        <v>70.52</v>
      </c>
      <c r="F163">
        <v>74.61</v>
      </c>
      <c r="G163">
        <v>78.81</v>
      </c>
      <c r="H163">
        <v>83.24</v>
      </c>
      <c r="I163">
        <v>88.05</v>
      </c>
      <c r="J163">
        <v>93</v>
      </c>
      <c r="K163">
        <v>98.24</v>
      </c>
      <c r="L163">
        <v>103.78</v>
      </c>
      <c r="M163">
        <v>109.66</v>
      </c>
      <c r="N163">
        <v>115.88</v>
      </c>
      <c r="O163">
        <v>122.45</v>
      </c>
      <c r="P163">
        <v>129.38999999999999</v>
      </c>
      <c r="Q163">
        <v>136.69999999999999</v>
      </c>
      <c r="R163">
        <v>144.41</v>
      </c>
      <c r="S163">
        <v>152.57</v>
      </c>
      <c r="T163">
        <v>161.18</v>
      </c>
      <c r="U163">
        <v>170.29</v>
      </c>
      <c r="V163">
        <v>125.27</v>
      </c>
      <c r="W163">
        <v>125.43</v>
      </c>
      <c r="X163">
        <v>127.4</v>
      </c>
      <c r="Y163">
        <v>129.41999999999999</v>
      </c>
      <c r="Z163">
        <v>133.05000000000001</v>
      </c>
      <c r="AA163">
        <v>134.66</v>
      </c>
      <c r="AB163">
        <v>135.06</v>
      </c>
      <c r="AC163">
        <v>136.16999999999999</v>
      </c>
      <c r="AD163">
        <v>138.97999999999999</v>
      </c>
      <c r="AE163">
        <v>141.81</v>
      </c>
      <c r="AF163">
        <v>145.28</v>
      </c>
      <c r="AG163">
        <v>145.91</v>
      </c>
      <c r="AH163">
        <v>147.21</v>
      </c>
      <c r="AI163">
        <v>150.38999999999999</v>
      </c>
      <c r="AJ163">
        <v>155.54</v>
      </c>
      <c r="AK163">
        <v>155.87</v>
      </c>
      <c r="AL163">
        <v>156.52000000000001</v>
      </c>
      <c r="AM163">
        <v>157.72</v>
      </c>
      <c r="AN163">
        <v>161.9</v>
      </c>
      <c r="AO163">
        <v>163.69</v>
      </c>
      <c r="AP163">
        <v>165.75</v>
      </c>
      <c r="AQ163">
        <v>169.94</v>
      </c>
      <c r="AR163">
        <v>172.54</v>
      </c>
      <c r="AS163">
        <v>174.69</v>
      </c>
      <c r="AT163">
        <v>177.45</v>
      </c>
      <c r="AU163">
        <v>179.07</v>
      </c>
      <c r="AV163">
        <v>181.46</v>
      </c>
      <c r="AW163">
        <v>184.11</v>
      </c>
      <c r="AX163">
        <v>186.46</v>
      </c>
      <c r="AY163">
        <v>189.47</v>
      </c>
    </row>
    <row r="164" spans="1:51">
      <c r="A164" t="s">
        <v>109</v>
      </c>
      <c r="B164">
        <v>61.2</v>
      </c>
      <c r="C164">
        <v>63.08</v>
      </c>
      <c r="D164">
        <v>66.44</v>
      </c>
      <c r="E164">
        <v>70.099999999999994</v>
      </c>
      <c r="F164">
        <v>73.94</v>
      </c>
      <c r="G164">
        <v>77.87</v>
      </c>
      <c r="H164">
        <v>82</v>
      </c>
      <c r="I164">
        <v>86.48</v>
      </c>
      <c r="J164">
        <v>91.07</v>
      </c>
      <c r="K164">
        <v>95.91</v>
      </c>
      <c r="L164">
        <v>101.01</v>
      </c>
      <c r="M164">
        <v>106.41</v>
      </c>
      <c r="N164">
        <v>112.11</v>
      </c>
      <c r="O164">
        <v>118.11</v>
      </c>
      <c r="P164">
        <v>124.43</v>
      </c>
      <c r="Q164">
        <v>131.06</v>
      </c>
      <c r="R164">
        <v>138.05000000000001</v>
      </c>
      <c r="S164">
        <v>145.41</v>
      </c>
      <c r="T164">
        <v>153.15</v>
      </c>
      <c r="U164">
        <v>161.32</v>
      </c>
      <c r="V164">
        <v>127.85</v>
      </c>
      <c r="W164">
        <v>140.33000000000001</v>
      </c>
      <c r="X164">
        <v>143.6</v>
      </c>
      <c r="Y164">
        <v>146.15</v>
      </c>
      <c r="Z164">
        <v>146.4</v>
      </c>
      <c r="AA164">
        <v>147.16</v>
      </c>
      <c r="AB164">
        <v>147.07</v>
      </c>
      <c r="AC164">
        <v>147.75</v>
      </c>
      <c r="AD164">
        <v>148.86000000000001</v>
      </c>
      <c r="AE164">
        <v>151.13</v>
      </c>
      <c r="AF164">
        <v>154.13</v>
      </c>
      <c r="AG164">
        <v>154.38</v>
      </c>
      <c r="AH164">
        <v>155.31</v>
      </c>
      <c r="AI164">
        <v>158.16</v>
      </c>
      <c r="AJ164">
        <v>162.85</v>
      </c>
      <c r="AK164">
        <v>162.62</v>
      </c>
      <c r="AL164">
        <v>163.28</v>
      </c>
      <c r="AM164">
        <v>164.3</v>
      </c>
      <c r="AN164">
        <v>167.97</v>
      </c>
      <c r="AO164">
        <v>169.8</v>
      </c>
      <c r="AP164">
        <v>171.8</v>
      </c>
      <c r="AQ164">
        <v>175.5</v>
      </c>
      <c r="AR164">
        <v>177.95</v>
      </c>
      <c r="AS164">
        <v>180.31</v>
      </c>
      <c r="AT164">
        <v>182.88</v>
      </c>
      <c r="AU164">
        <v>184.3</v>
      </c>
      <c r="AV164">
        <v>186.27</v>
      </c>
      <c r="AW164">
        <v>188.94</v>
      </c>
      <c r="AX164">
        <v>191.18</v>
      </c>
      <c r="AY164">
        <v>194.38</v>
      </c>
    </row>
    <row r="165" spans="1:51">
      <c r="A165" t="s">
        <v>110</v>
      </c>
      <c r="B165">
        <v>61.2</v>
      </c>
      <c r="C165">
        <v>63.08</v>
      </c>
      <c r="D165">
        <v>66.28</v>
      </c>
      <c r="E165">
        <v>69.75</v>
      </c>
      <c r="F165">
        <v>73.39</v>
      </c>
      <c r="G165">
        <v>77.099999999999994</v>
      </c>
      <c r="H165">
        <v>80.989999999999995</v>
      </c>
      <c r="I165">
        <v>85.2</v>
      </c>
      <c r="J165">
        <v>89.5</v>
      </c>
      <c r="K165">
        <v>94.03</v>
      </c>
      <c r="L165">
        <v>98.78</v>
      </c>
      <c r="M165">
        <v>103.81</v>
      </c>
      <c r="N165">
        <v>109.1</v>
      </c>
      <c r="O165">
        <v>114.65</v>
      </c>
      <c r="P165">
        <v>120.48</v>
      </c>
      <c r="Q165">
        <v>126.59</v>
      </c>
      <c r="R165">
        <v>133.01</v>
      </c>
      <c r="S165">
        <v>139.75</v>
      </c>
      <c r="T165">
        <v>146.83000000000001</v>
      </c>
      <c r="U165">
        <v>154.28</v>
      </c>
      <c r="V165">
        <v>115.13</v>
      </c>
      <c r="W165">
        <v>116.57</v>
      </c>
      <c r="X165">
        <v>121.65</v>
      </c>
      <c r="Y165">
        <v>126.61</v>
      </c>
      <c r="Z165">
        <v>128.68</v>
      </c>
      <c r="AA165">
        <v>131.28</v>
      </c>
      <c r="AB165">
        <v>131.81</v>
      </c>
      <c r="AC165">
        <v>137.08000000000001</v>
      </c>
      <c r="AD165">
        <v>141.19999999999999</v>
      </c>
      <c r="AE165">
        <v>143.43</v>
      </c>
      <c r="AF165">
        <v>148.30000000000001</v>
      </c>
      <c r="AG165">
        <v>151.35</v>
      </c>
      <c r="AH165">
        <v>152.18</v>
      </c>
      <c r="AI165">
        <v>158.97</v>
      </c>
      <c r="AJ165">
        <v>163.89</v>
      </c>
      <c r="AK165">
        <v>165.44</v>
      </c>
      <c r="AL165">
        <v>166.69</v>
      </c>
      <c r="AM165">
        <v>168.85</v>
      </c>
      <c r="AN165">
        <v>173.86</v>
      </c>
      <c r="AO165">
        <v>176.69</v>
      </c>
      <c r="AP165">
        <v>179.91</v>
      </c>
      <c r="AQ165">
        <v>184.95</v>
      </c>
      <c r="AR165">
        <v>188.56</v>
      </c>
      <c r="AS165">
        <v>192.14</v>
      </c>
      <c r="AT165">
        <v>196.28</v>
      </c>
      <c r="AU165">
        <v>198.88</v>
      </c>
      <c r="AV165">
        <v>202.07</v>
      </c>
      <c r="AW165">
        <v>206.16</v>
      </c>
      <c r="AX165">
        <v>210.03</v>
      </c>
      <c r="AY165">
        <v>217.33</v>
      </c>
    </row>
    <row r="166" spans="1:51">
      <c r="C166" t="s">
        <v>1</v>
      </c>
      <c r="D166" t="s">
        <v>0</v>
      </c>
      <c r="F166" t="s">
        <v>2</v>
      </c>
    </row>
    <row r="167" spans="1:51">
      <c r="A167" t="s">
        <v>99</v>
      </c>
      <c r="B167" t="s">
        <v>100</v>
      </c>
      <c r="C167" t="s">
        <v>103</v>
      </c>
      <c r="D167" t="s">
        <v>28</v>
      </c>
      <c r="F167" t="s">
        <v>103</v>
      </c>
    </row>
    <row r="168" spans="1:51">
      <c r="B168">
        <v>2013</v>
      </c>
      <c r="C168">
        <v>2014</v>
      </c>
      <c r="D168">
        <v>2015</v>
      </c>
      <c r="E168">
        <v>2016</v>
      </c>
      <c r="F168">
        <v>2017</v>
      </c>
      <c r="G168">
        <v>2018</v>
      </c>
      <c r="H168">
        <v>2019</v>
      </c>
      <c r="I168">
        <v>2020</v>
      </c>
      <c r="J168">
        <v>2021</v>
      </c>
      <c r="K168">
        <v>2022</v>
      </c>
      <c r="L168">
        <v>2023</v>
      </c>
      <c r="M168">
        <v>2024</v>
      </c>
      <c r="N168">
        <v>2025</v>
      </c>
      <c r="O168">
        <v>2026</v>
      </c>
      <c r="P168">
        <v>2027</v>
      </c>
      <c r="Q168">
        <v>2028</v>
      </c>
      <c r="R168">
        <v>2029</v>
      </c>
      <c r="S168">
        <v>2030</v>
      </c>
      <c r="T168">
        <v>2031</v>
      </c>
      <c r="U168">
        <v>2032</v>
      </c>
      <c r="V168">
        <v>2033</v>
      </c>
      <c r="W168">
        <v>2034</v>
      </c>
      <c r="X168">
        <v>2035</v>
      </c>
      <c r="Y168">
        <v>2036</v>
      </c>
      <c r="Z168">
        <v>2037</v>
      </c>
      <c r="AA168">
        <v>2038</v>
      </c>
      <c r="AB168">
        <v>2039</v>
      </c>
      <c r="AC168">
        <v>2040</v>
      </c>
      <c r="AD168">
        <v>2041</v>
      </c>
      <c r="AE168">
        <v>2042</v>
      </c>
      <c r="AF168">
        <v>2043</v>
      </c>
      <c r="AG168">
        <v>2044</v>
      </c>
      <c r="AH168">
        <v>2045</v>
      </c>
      <c r="AI168">
        <v>2046</v>
      </c>
      <c r="AJ168">
        <v>2047</v>
      </c>
      <c r="AK168">
        <v>2048</v>
      </c>
      <c r="AL168">
        <v>2049</v>
      </c>
      <c r="AM168">
        <v>2050</v>
      </c>
      <c r="AN168">
        <v>2051</v>
      </c>
      <c r="AO168">
        <v>2052</v>
      </c>
      <c r="AP168">
        <v>2053</v>
      </c>
      <c r="AQ168">
        <v>2054</v>
      </c>
      <c r="AR168">
        <v>2055</v>
      </c>
      <c r="AS168">
        <v>2056</v>
      </c>
      <c r="AT168">
        <v>2057</v>
      </c>
      <c r="AU168">
        <v>2058</v>
      </c>
      <c r="AV168">
        <v>2059</v>
      </c>
      <c r="AW168">
        <v>2060</v>
      </c>
      <c r="AX168">
        <v>2061</v>
      </c>
      <c r="AY168">
        <v>2062</v>
      </c>
    </row>
    <row r="169" spans="1:51">
      <c r="A169" t="s">
        <v>104</v>
      </c>
      <c r="B169">
        <v>61.2</v>
      </c>
      <c r="C169">
        <v>63.08</v>
      </c>
      <c r="D169">
        <v>64.569999999999993</v>
      </c>
      <c r="E169">
        <v>66.209999999999994</v>
      </c>
      <c r="F169">
        <v>67.86</v>
      </c>
      <c r="G169">
        <v>69.459999999999994</v>
      </c>
      <c r="H169">
        <v>71.08</v>
      </c>
      <c r="I169">
        <v>72.849999999999994</v>
      </c>
      <c r="J169">
        <v>74.55</v>
      </c>
      <c r="K169">
        <v>76.31</v>
      </c>
      <c r="L169">
        <v>78.099999999999994</v>
      </c>
      <c r="M169">
        <v>79.959999999999994</v>
      </c>
      <c r="N169">
        <v>81.87</v>
      </c>
      <c r="O169">
        <v>83.82</v>
      </c>
      <c r="P169">
        <v>85.82</v>
      </c>
      <c r="Q169">
        <v>87.84</v>
      </c>
      <c r="R169">
        <v>89.92</v>
      </c>
      <c r="S169">
        <v>92.04</v>
      </c>
      <c r="T169">
        <v>94.21</v>
      </c>
      <c r="U169">
        <v>96.44</v>
      </c>
      <c r="V169">
        <v>80.39</v>
      </c>
      <c r="W169">
        <v>80.16</v>
      </c>
      <c r="X169">
        <v>82.41</v>
      </c>
      <c r="Y169">
        <v>82.33</v>
      </c>
      <c r="Z169">
        <v>81.67</v>
      </c>
      <c r="AA169">
        <v>84.21</v>
      </c>
      <c r="AB169">
        <v>84.63</v>
      </c>
      <c r="AC169">
        <v>84.51</v>
      </c>
      <c r="AD169">
        <v>87.13</v>
      </c>
      <c r="AE169">
        <v>88.58</v>
      </c>
      <c r="AF169">
        <v>90.64</v>
      </c>
      <c r="AG169">
        <v>90.49</v>
      </c>
      <c r="AH169">
        <v>92.84</v>
      </c>
      <c r="AI169">
        <v>95.08</v>
      </c>
      <c r="AJ169">
        <v>96.56</v>
      </c>
      <c r="AK169">
        <v>96.94</v>
      </c>
      <c r="AL169">
        <v>96.75</v>
      </c>
      <c r="AM169">
        <v>97.49</v>
      </c>
      <c r="AN169">
        <v>99.87</v>
      </c>
      <c r="AO169">
        <v>100.95</v>
      </c>
      <c r="AP169">
        <v>101.79</v>
      </c>
      <c r="AQ169">
        <v>104.09</v>
      </c>
      <c r="AR169">
        <v>104.81</v>
      </c>
      <c r="AS169">
        <v>105.78</v>
      </c>
      <c r="AT169">
        <v>106.73</v>
      </c>
      <c r="AU169">
        <v>106.89</v>
      </c>
      <c r="AV169">
        <v>107.96</v>
      </c>
      <c r="AW169">
        <v>108.97</v>
      </c>
      <c r="AX169">
        <v>110.1</v>
      </c>
      <c r="AY169">
        <v>112.78</v>
      </c>
    </row>
    <row r="170" spans="1:51">
      <c r="A170" t="s">
        <v>105</v>
      </c>
      <c r="B170">
        <v>61.2</v>
      </c>
      <c r="C170">
        <v>63.08</v>
      </c>
      <c r="D170">
        <v>64.510000000000005</v>
      </c>
      <c r="E170">
        <v>66.08</v>
      </c>
      <c r="F170">
        <v>67.680000000000007</v>
      </c>
      <c r="G170">
        <v>69.2</v>
      </c>
      <c r="H170">
        <v>70.75</v>
      </c>
      <c r="I170">
        <v>72.45</v>
      </c>
      <c r="J170">
        <v>74.069999999999993</v>
      </c>
      <c r="K170">
        <v>75.739999999999995</v>
      </c>
      <c r="L170">
        <v>77.45</v>
      </c>
      <c r="M170">
        <v>79.22</v>
      </c>
      <c r="N170">
        <v>81.040000000000006</v>
      </c>
      <c r="O170">
        <v>82.89</v>
      </c>
      <c r="P170">
        <v>84.78</v>
      </c>
      <c r="Q170">
        <v>86.71</v>
      </c>
      <c r="R170">
        <v>88.67</v>
      </c>
      <c r="S170">
        <v>90.68</v>
      </c>
      <c r="T170">
        <v>92.74</v>
      </c>
      <c r="U170">
        <v>94.84</v>
      </c>
      <c r="V170">
        <v>79.930000000000007</v>
      </c>
      <c r="W170">
        <v>78.52</v>
      </c>
      <c r="X170">
        <v>81.22</v>
      </c>
      <c r="Y170">
        <v>81.38</v>
      </c>
      <c r="Z170">
        <v>81.36</v>
      </c>
      <c r="AA170">
        <v>80.42</v>
      </c>
      <c r="AB170">
        <v>82.04</v>
      </c>
      <c r="AC170">
        <v>82.67</v>
      </c>
      <c r="AD170">
        <v>82.77</v>
      </c>
      <c r="AE170">
        <v>84.97</v>
      </c>
      <c r="AF170">
        <v>87.39</v>
      </c>
      <c r="AG170">
        <v>87.94</v>
      </c>
      <c r="AH170">
        <v>87.67</v>
      </c>
      <c r="AI170">
        <v>90.6</v>
      </c>
      <c r="AJ170">
        <v>92.13</v>
      </c>
      <c r="AK170">
        <v>92.29</v>
      </c>
      <c r="AL170">
        <v>91.78</v>
      </c>
      <c r="AM170">
        <v>92.46</v>
      </c>
      <c r="AN170">
        <v>94.68</v>
      </c>
      <c r="AO170">
        <v>95.63</v>
      </c>
      <c r="AP170">
        <v>95.59</v>
      </c>
      <c r="AQ170">
        <v>97.11</v>
      </c>
      <c r="AR170">
        <v>96.75</v>
      </c>
      <c r="AS170">
        <v>96.92</v>
      </c>
      <c r="AT170">
        <v>97.6</v>
      </c>
      <c r="AU170">
        <v>97.62</v>
      </c>
      <c r="AV170">
        <v>98.1</v>
      </c>
      <c r="AW170">
        <v>99.24</v>
      </c>
      <c r="AX170">
        <v>99.99</v>
      </c>
      <c r="AY170">
        <v>101.53</v>
      </c>
    </row>
    <row r="171" spans="1:51">
      <c r="A171" t="s">
        <v>22</v>
      </c>
      <c r="B171">
        <v>61.2</v>
      </c>
      <c r="C171">
        <v>63.08</v>
      </c>
      <c r="D171">
        <v>64.739999999999995</v>
      </c>
      <c r="E171">
        <v>66.56</v>
      </c>
      <c r="F171">
        <v>68.400000000000006</v>
      </c>
      <c r="G171">
        <v>70.19</v>
      </c>
      <c r="H171">
        <v>72.02</v>
      </c>
      <c r="I171">
        <v>74.010000000000005</v>
      </c>
      <c r="J171">
        <v>75.94</v>
      </c>
      <c r="K171">
        <v>77.930000000000007</v>
      </c>
      <c r="L171">
        <v>79.97</v>
      </c>
      <c r="M171">
        <v>82.09</v>
      </c>
      <c r="N171">
        <v>84.27</v>
      </c>
      <c r="O171">
        <v>86.5</v>
      </c>
      <c r="P171">
        <v>88.79</v>
      </c>
      <c r="Q171">
        <v>91.13</v>
      </c>
      <c r="R171">
        <v>93.53</v>
      </c>
      <c r="S171">
        <v>95.99</v>
      </c>
      <c r="T171">
        <v>98.51</v>
      </c>
      <c r="U171">
        <v>101.11</v>
      </c>
      <c r="V171">
        <v>80.680000000000007</v>
      </c>
      <c r="W171">
        <v>79.91</v>
      </c>
      <c r="X171">
        <v>79.849999999999994</v>
      </c>
      <c r="Y171">
        <v>79.08</v>
      </c>
      <c r="Z171">
        <v>78.459999999999994</v>
      </c>
      <c r="AA171">
        <v>78.650000000000006</v>
      </c>
      <c r="AB171">
        <v>78.989999999999995</v>
      </c>
      <c r="AC171">
        <v>79.13</v>
      </c>
      <c r="AD171">
        <v>79.599999999999994</v>
      </c>
      <c r="AE171">
        <v>81.11</v>
      </c>
      <c r="AF171">
        <v>82.96</v>
      </c>
      <c r="AG171">
        <v>84.04</v>
      </c>
      <c r="AH171">
        <v>84.6</v>
      </c>
      <c r="AI171">
        <v>86.97</v>
      </c>
      <c r="AJ171">
        <v>88.38</v>
      </c>
      <c r="AK171">
        <v>88.13</v>
      </c>
      <c r="AL171">
        <v>87.74</v>
      </c>
      <c r="AM171">
        <v>88.47</v>
      </c>
      <c r="AN171">
        <v>90.73</v>
      </c>
      <c r="AO171">
        <v>91.62</v>
      </c>
      <c r="AP171">
        <v>92.26</v>
      </c>
      <c r="AQ171">
        <v>94.41</v>
      </c>
      <c r="AR171">
        <v>94.81</v>
      </c>
      <c r="AS171">
        <v>94.94</v>
      </c>
      <c r="AT171">
        <v>95.45</v>
      </c>
      <c r="AU171">
        <v>95.5</v>
      </c>
      <c r="AV171">
        <v>95.9</v>
      </c>
      <c r="AW171">
        <v>96.59</v>
      </c>
      <c r="AX171">
        <v>97.19</v>
      </c>
      <c r="AY171">
        <v>98.69</v>
      </c>
    </row>
    <row r="172" spans="1:51">
      <c r="A172" t="s">
        <v>106</v>
      </c>
      <c r="B172">
        <v>61.2</v>
      </c>
      <c r="C172">
        <v>63.08</v>
      </c>
      <c r="D172">
        <v>64.47</v>
      </c>
      <c r="E172">
        <v>66</v>
      </c>
      <c r="F172">
        <v>67.55</v>
      </c>
      <c r="G172">
        <v>69.03</v>
      </c>
      <c r="H172">
        <v>70.540000000000006</v>
      </c>
      <c r="I172">
        <v>72.180000000000007</v>
      </c>
      <c r="J172">
        <v>73.75</v>
      </c>
      <c r="K172">
        <v>75.37</v>
      </c>
      <c r="L172">
        <v>77.02</v>
      </c>
      <c r="M172">
        <v>78.739999999999995</v>
      </c>
      <c r="N172">
        <v>80.489999999999995</v>
      </c>
      <c r="O172">
        <v>82.28</v>
      </c>
      <c r="P172">
        <v>84.11</v>
      </c>
      <c r="Q172">
        <v>85.97</v>
      </c>
      <c r="R172">
        <v>87.86</v>
      </c>
      <c r="S172">
        <v>89.8</v>
      </c>
      <c r="T172">
        <v>91.78</v>
      </c>
      <c r="U172">
        <v>93.8</v>
      </c>
      <c r="V172">
        <v>78.16</v>
      </c>
      <c r="W172">
        <v>77.88</v>
      </c>
      <c r="X172">
        <v>78.599999999999994</v>
      </c>
      <c r="Y172">
        <v>79.8</v>
      </c>
      <c r="Z172">
        <v>79.91</v>
      </c>
      <c r="AA172">
        <v>78.87</v>
      </c>
      <c r="AB172">
        <v>80.569999999999993</v>
      </c>
      <c r="AC172">
        <v>81.239999999999995</v>
      </c>
      <c r="AD172">
        <v>81.47</v>
      </c>
      <c r="AE172">
        <v>83.6</v>
      </c>
      <c r="AF172">
        <v>85.98</v>
      </c>
      <c r="AG172">
        <v>86.5</v>
      </c>
      <c r="AH172">
        <v>86.5</v>
      </c>
      <c r="AI172">
        <v>90.1</v>
      </c>
      <c r="AJ172">
        <v>90.19</v>
      </c>
      <c r="AK172">
        <v>91.05</v>
      </c>
      <c r="AL172">
        <v>90.57</v>
      </c>
      <c r="AM172">
        <v>91.08</v>
      </c>
      <c r="AN172">
        <v>92.97</v>
      </c>
      <c r="AO172">
        <v>93.69</v>
      </c>
      <c r="AP172">
        <v>93.83</v>
      </c>
      <c r="AQ172">
        <v>95.67</v>
      </c>
      <c r="AR172">
        <v>96.19</v>
      </c>
      <c r="AS172">
        <v>96.69</v>
      </c>
      <c r="AT172">
        <v>97.5</v>
      </c>
      <c r="AU172">
        <v>97.18</v>
      </c>
      <c r="AV172">
        <v>97.69</v>
      </c>
      <c r="AW172">
        <v>98.76</v>
      </c>
      <c r="AX172">
        <v>99.58</v>
      </c>
      <c r="AY172">
        <v>101.32</v>
      </c>
    </row>
    <row r="173" spans="1:51">
      <c r="A173" t="s">
        <v>107</v>
      </c>
      <c r="B173">
        <v>61.2</v>
      </c>
      <c r="C173">
        <v>63.08</v>
      </c>
      <c r="D173">
        <v>64.680000000000007</v>
      </c>
      <c r="E173">
        <v>66.44</v>
      </c>
      <c r="F173">
        <v>68.22</v>
      </c>
      <c r="G173">
        <v>69.94</v>
      </c>
      <c r="H173">
        <v>71.7</v>
      </c>
      <c r="I173">
        <v>73.61</v>
      </c>
      <c r="J173">
        <v>75.47</v>
      </c>
      <c r="K173">
        <v>77.38</v>
      </c>
      <c r="L173">
        <v>79.33</v>
      </c>
      <c r="M173">
        <v>81.36</v>
      </c>
      <c r="N173">
        <v>83.45</v>
      </c>
      <c r="O173">
        <v>85.58</v>
      </c>
      <c r="P173">
        <v>87.78</v>
      </c>
      <c r="Q173">
        <v>90.01</v>
      </c>
      <c r="R173">
        <v>92.29</v>
      </c>
      <c r="S173">
        <v>94.64</v>
      </c>
      <c r="T173">
        <v>97.04</v>
      </c>
      <c r="U173">
        <v>99.51</v>
      </c>
      <c r="V173">
        <v>79.8</v>
      </c>
      <c r="W173">
        <v>79.180000000000007</v>
      </c>
      <c r="X173">
        <v>78.86</v>
      </c>
      <c r="Y173">
        <v>78.77</v>
      </c>
      <c r="Z173">
        <v>78.53</v>
      </c>
      <c r="AA173">
        <v>78.59</v>
      </c>
      <c r="AB173">
        <v>78.040000000000006</v>
      </c>
      <c r="AC173">
        <v>77.61</v>
      </c>
      <c r="AD173">
        <v>79.02</v>
      </c>
      <c r="AE173">
        <v>79.069999999999993</v>
      </c>
      <c r="AF173">
        <v>80.23</v>
      </c>
      <c r="AG173">
        <v>80.209999999999994</v>
      </c>
      <c r="AH173">
        <v>81.28</v>
      </c>
      <c r="AI173">
        <v>82.47</v>
      </c>
      <c r="AJ173">
        <v>84.21</v>
      </c>
      <c r="AK173">
        <v>84.02</v>
      </c>
      <c r="AL173">
        <v>83.61</v>
      </c>
      <c r="AM173">
        <v>84.07</v>
      </c>
      <c r="AN173">
        <v>85.85</v>
      </c>
      <c r="AO173">
        <v>86.45</v>
      </c>
      <c r="AP173">
        <v>86.48</v>
      </c>
      <c r="AQ173">
        <v>88.27</v>
      </c>
      <c r="AR173">
        <v>88.88</v>
      </c>
      <c r="AS173">
        <v>88.47</v>
      </c>
      <c r="AT173">
        <v>88.65</v>
      </c>
      <c r="AU173">
        <v>88.13</v>
      </c>
      <c r="AV173">
        <v>88.46</v>
      </c>
      <c r="AW173">
        <v>89.03</v>
      </c>
      <c r="AX173">
        <v>89.48</v>
      </c>
      <c r="AY173">
        <v>90.81</v>
      </c>
    </row>
    <row r="174" spans="1:51">
      <c r="A174" t="s">
        <v>108</v>
      </c>
      <c r="B174">
        <v>61.2</v>
      </c>
      <c r="C174">
        <v>63.08</v>
      </c>
      <c r="D174">
        <v>64.67</v>
      </c>
      <c r="E174">
        <v>66.400000000000006</v>
      </c>
      <c r="F174">
        <v>68.16</v>
      </c>
      <c r="G174">
        <v>69.86</v>
      </c>
      <c r="H174">
        <v>71.599999999999994</v>
      </c>
      <c r="I174">
        <v>73.48</v>
      </c>
      <c r="J174">
        <v>75.31</v>
      </c>
      <c r="K174">
        <v>77.19</v>
      </c>
      <c r="L174">
        <v>79.12</v>
      </c>
      <c r="M174">
        <v>81.12</v>
      </c>
      <c r="N174">
        <v>83.18</v>
      </c>
      <c r="O174">
        <v>85.28</v>
      </c>
      <c r="P174">
        <v>87.44</v>
      </c>
      <c r="Q174">
        <v>89.64</v>
      </c>
      <c r="R174">
        <v>91.89</v>
      </c>
      <c r="S174">
        <v>94.19</v>
      </c>
      <c r="T174">
        <v>96.55</v>
      </c>
      <c r="U174">
        <v>98.98</v>
      </c>
      <c r="V174">
        <v>77.47</v>
      </c>
      <c r="W174">
        <v>76.92</v>
      </c>
      <c r="X174">
        <v>76.64</v>
      </c>
      <c r="Y174">
        <v>76.5</v>
      </c>
      <c r="Z174">
        <v>77.06</v>
      </c>
      <c r="AA174">
        <v>77.31</v>
      </c>
      <c r="AB174">
        <v>76.709999999999994</v>
      </c>
      <c r="AC174">
        <v>76.73</v>
      </c>
      <c r="AD174">
        <v>76.650000000000006</v>
      </c>
      <c r="AE174">
        <v>77.77</v>
      </c>
      <c r="AF174">
        <v>79.239999999999995</v>
      </c>
      <c r="AG174">
        <v>79.180000000000007</v>
      </c>
      <c r="AH174">
        <v>79.709999999999994</v>
      </c>
      <c r="AI174">
        <v>81.37</v>
      </c>
      <c r="AJ174">
        <v>83.15</v>
      </c>
      <c r="AK174">
        <v>82.86</v>
      </c>
      <c r="AL174">
        <v>82.49</v>
      </c>
      <c r="AM174">
        <v>82.93</v>
      </c>
      <c r="AN174">
        <v>84.74</v>
      </c>
      <c r="AO174">
        <v>85.3</v>
      </c>
      <c r="AP174">
        <v>85.29</v>
      </c>
      <c r="AQ174">
        <v>87.04</v>
      </c>
      <c r="AR174">
        <v>87.45</v>
      </c>
      <c r="AS174">
        <v>87.26</v>
      </c>
      <c r="AT174">
        <v>87.28</v>
      </c>
      <c r="AU174">
        <v>86.68</v>
      </c>
      <c r="AV174">
        <v>86.96</v>
      </c>
      <c r="AW174">
        <v>87.48</v>
      </c>
      <c r="AX174">
        <v>87.7</v>
      </c>
      <c r="AY174">
        <v>89.03</v>
      </c>
    </row>
    <row r="175" spans="1:51">
      <c r="A175" t="s">
        <v>109</v>
      </c>
      <c r="B175">
        <v>61.2</v>
      </c>
      <c r="C175">
        <v>63.08</v>
      </c>
      <c r="D175">
        <v>64.7</v>
      </c>
      <c r="E175">
        <v>66.459999999999994</v>
      </c>
      <c r="F175">
        <v>68.260000000000005</v>
      </c>
      <c r="G175">
        <v>70</v>
      </c>
      <c r="H175">
        <v>71.77</v>
      </c>
      <c r="I175">
        <v>73.69</v>
      </c>
      <c r="J175">
        <v>75.56</v>
      </c>
      <c r="K175">
        <v>77.489999999999995</v>
      </c>
      <c r="L175">
        <v>79.459999999999994</v>
      </c>
      <c r="M175">
        <v>81.510000000000005</v>
      </c>
      <c r="N175">
        <v>83.62</v>
      </c>
      <c r="O175">
        <v>85.77</v>
      </c>
      <c r="P175">
        <v>87.98</v>
      </c>
      <c r="Q175">
        <v>90.24</v>
      </c>
      <c r="R175">
        <v>92.54</v>
      </c>
      <c r="S175">
        <v>94.91</v>
      </c>
      <c r="T175">
        <v>97.34</v>
      </c>
      <c r="U175">
        <v>99.83</v>
      </c>
      <c r="V175">
        <v>76.05</v>
      </c>
      <c r="W175">
        <v>79.41</v>
      </c>
      <c r="X175">
        <v>80.09</v>
      </c>
      <c r="Y175">
        <v>80.59</v>
      </c>
      <c r="Z175">
        <v>80.290000000000006</v>
      </c>
      <c r="AA175">
        <v>80.25</v>
      </c>
      <c r="AB175">
        <v>79.569999999999993</v>
      </c>
      <c r="AC175">
        <v>79.510000000000005</v>
      </c>
      <c r="AD175">
        <v>79.31</v>
      </c>
      <c r="AE175">
        <v>80.41</v>
      </c>
      <c r="AF175">
        <v>81.75</v>
      </c>
      <c r="AG175">
        <v>81.599999999999994</v>
      </c>
      <c r="AH175">
        <v>82.1</v>
      </c>
      <c r="AI175">
        <v>83.7</v>
      </c>
      <c r="AJ175">
        <v>85.39</v>
      </c>
      <c r="AK175">
        <v>84.97</v>
      </c>
      <c r="AL175">
        <v>84.54</v>
      </c>
      <c r="AM175">
        <v>84.82</v>
      </c>
      <c r="AN175">
        <v>86.38</v>
      </c>
      <c r="AO175">
        <v>86.78</v>
      </c>
      <c r="AP175">
        <v>86.73</v>
      </c>
      <c r="AQ175">
        <v>88.26</v>
      </c>
      <c r="AR175">
        <v>88.52</v>
      </c>
      <c r="AS175">
        <v>88.75</v>
      </c>
      <c r="AT175">
        <v>89.19</v>
      </c>
      <c r="AU175">
        <v>88.58</v>
      </c>
      <c r="AV175">
        <v>88.78</v>
      </c>
      <c r="AW175">
        <v>89.27</v>
      </c>
      <c r="AX175">
        <v>89.51</v>
      </c>
      <c r="AY175">
        <v>90.87</v>
      </c>
    </row>
    <row r="176" spans="1:51">
      <c r="A176" t="s">
        <v>110</v>
      </c>
      <c r="B176">
        <v>61.2</v>
      </c>
      <c r="C176">
        <v>63.08</v>
      </c>
      <c r="D176">
        <v>64.510000000000005</v>
      </c>
      <c r="E176">
        <v>66.09</v>
      </c>
      <c r="F176">
        <v>67.680000000000007</v>
      </c>
      <c r="G176">
        <v>69.209999999999994</v>
      </c>
      <c r="H176">
        <v>70.760000000000005</v>
      </c>
      <c r="I176">
        <v>72.459999999999994</v>
      </c>
      <c r="J176">
        <v>74.08</v>
      </c>
      <c r="K176">
        <v>75.760000000000005</v>
      </c>
      <c r="L176">
        <v>77.47</v>
      </c>
      <c r="M176">
        <v>79.239999999999995</v>
      </c>
      <c r="N176">
        <v>81.06</v>
      </c>
      <c r="O176">
        <v>82.91</v>
      </c>
      <c r="P176">
        <v>84.81</v>
      </c>
      <c r="Q176">
        <v>86.74</v>
      </c>
      <c r="R176">
        <v>88.71</v>
      </c>
      <c r="S176">
        <v>90.72</v>
      </c>
      <c r="T176">
        <v>92.78</v>
      </c>
      <c r="U176">
        <v>94.89</v>
      </c>
      <c r="V176">
        <v>78.930000000000007</v>
      </c>
      <c r="W176">
        <v>78.510000000000005</v>
      </c>
      <c r="X176">
        <v>79.42</v>
      </c>
      <c r="Y176">
        <v>80.91</v>
      </c>
      <c r="Z176">
        <v>80.849999999999994</v>
      </c>
      <c r="AA176">
        <v>81.31</v>
      </c>
      <c r="AB176">
        <v>80.010000000000005</v>
      </c>
      <c r="AC176">
        <v>81.81</v>
      </c>
      <c r="AD176">
        <v>83.2</v>
      </c>
      <c r="AE176">
        <v>83.77</v>
      </c>
      <c r="AF176">
        <v>85.75</v>
      </c>
      <c r="AG176">
        <v>86.72</v>
      </c>
      <c r="AH176">
        <v>86.49</v>
      </c>
      <c r="AI176">
        <v>89.41</v>
      </c>
      <c r="AJ176">
        <v>90.98</v>
      </c>
      <c r="AK176">
        <v>91.15</v>
      </c>
      <c r="AL176">
        <v>90.63</v>
      </c>
      <c r="AM176">
        <v>91.27</v>
      </c>
      <c r="AN176">
        <v>93.21</v>
      </c>
      <c r="AO176">
        <v>93.91</v>
      </c>
      <c r="AP176">
        <v>94.04</v>
      </c>
      <c r="AQ176">
        <v>95.87</v>
      </c>
      <c r="AR176">
        <v>96.04</v>
      </c>
      <c r="AS176">
        <v>96.75</v>
      </c>
      <c r="AT176">
        <v>97.44</v>
      </c>
      <c r="AU176">
        <v>97.18</v>
      </c>
      <c r="AV176">
        <v>97.66</v>
      </c>
      <c r="AW176">
        <v>98.36</v>
      </c>
      <c r="AX176">
        <v>98.94</v>
      </c>
      <c r="AY176">
        <v>101.41</v>
      </c>
    </row>
    <row r="177" spans="1:51">
      <c r="C177" t="s">
        <v>1</v>
      </c>
      <c r="D177" t="s">
        <v>0</v>
      </c>
      <c r="F177" t="s">
        <v>2</v>
      </c>
    </row>
    <row r="178" spans="1:51">
      <c r="A178" t="s">
        <v>99</v>
      </c>
      <c r="B178" t="s">
        <v>100</v>
      </c>
      <c r="C178" t="s">
        <v>101</v>
      </c>
      <c r="D178" t="s">
        <v>28</v>
      </c>
      <c r="F178" t="s">
        <v>101</v>
      </c>
    </row>
    <row r="179" spans="1:51">
      <c r="B179">
        <v>2013</v>
      </c>
      <c r="C179">
        <v>2014</v>
      </c>
      <c r="D179">
        <v>2015</v>
      </c>
      <c r="E179">
        <v>2016</v>
      </c>
      <c r="F179">
        <v>2017</v>
      </c>
      <c r="G179">
        <v>2018</v>
      </c>
      <c r="H179">
        <v>2019</v>
      </c>
      <c r="I179">
        <v>2020</v>
      </c>
      <c r="J179">
        <v>2021</v>
      </c>
      <c r="K179">
        <v>2022</v>
      </c>
      <c r="L179">
        <v>2023</v>
      </c>
      <c r="M179">
        <v>2024</v>
      </c>
      <c r="N179">
        <v>2025</v>
      </c>
      <c r="O179">
        <v>2026</v>
      </c>
      <c r="P179">
        <v>2027</v>
      </c>
      <c r="Q179">
        <v>2028</v>
      </c>
      <c r="R179">
        <v>2029</v>
      </c>
      <c r="S179">
        <v>2030</v>
      </c>
      <c r="T179">
        <v>2031</v>
      </c>
      <c r="U179">
        <v>2032</v>
      </c>
      <c r="V179">
        <v>2033</v>
      </c>
      <c r="W179">
        <v>2034</v>
      </c>
      <c r="X179">
        <v>2035</v>
      </c>
      <c r="Y179">
        <v>2036</v>
      </c>
      <c r="Z179">
        <v>2037</v>
      </c>
      <c r="AA179">
        <v>2038</v>
      </c>
      <c r="AB179">
        <v>2039</v>
      </c>
      <c r="AC179">
        <v>2040</v>
      </c>
      <c r="AD179">
        <v>2041</v>
      </c>
      <c r="AE179">
        <v>2042</v>
      </c>
      <c r="AF179">
        <v>2043</v>
      </c>
      <c r="AG179">
        <v>2044</v>
      </c>
      <c r="AH179">
        <v>2045</v>
      </c>
      <c r="AI179">
        <v>2046</v>
      </c>
      <c r="AJ179">
        <v>2047</v>
      </c>
      <c r="AK179">
        <v>2048</v>
      </c>
      <c r="AL179">
        <v>2049</v>
      </c>
      <c r="AM179">
        <v>2050</v>
      </c>
      <c r="AN179">
        <v>2051</v>
      </c>
      <c r="AO179">
        <v>2052</v>
      </c>
      <c r="AP179">
        <v>2053</v>
      </c>
      <c r="AQ179">
        <v>2054</v>
      </c>
      <c r="AR179">
        <v>2055</v>
      </c>
      <c r="AS179">
        <v>2056</v>
      </c>
      <c r="AT179">
        <v>2057</v>
      </c>
      <c r="AU179">
        <v>2058</v>
      </c>
      <c r="AV179">
        <v>2059</v>
      </c>
      <c r="AW179">
        <v>2060</v>
      </c>
      <c r="AX179">
        <v>2061</v>
      </c>
      <c r="AY179">
        <v>2062</v>
      </c>
    </row>
    <row r="180" spans="1:51">
      <c r="A180" t="s">
        <v>104</v>
      </c>
      <c r="B180">
        <v>61.2</v>
      </c>
      <c r="C180">
        <v>63.08</v>
      </c>
      <c r="D180">
        <v>64.47</v>
      </c>
      <c r="E180">
        <v>66</v>
      </c>
      <c r="F180">
        <v>67.55</v>
      </c>
      <c r="G180">
        <v>69.03</v>
      </c>
      <c r="H180">
        <v>70.53</v>
      </c>
      <c r="I180">
        <v>72.17</v>
      </c>
      <c r="J180">
        <v>73.739999999999995</v>
      </c>
      <c r="K180">
        <v>75.36</v>
      </c>
      <c r="L180">
        <v>77.010000000000005</v>
      </c>
      <c r="M180">
        <v>78.72</v>
      </c>
      <c r="N180">
        <v>80.48</v>
      </c>
      <c r="O180">
        <v>82.26</v>
      </c>
      <c r="P180">
        <v>84.09</v>
      </c>
      <c r="Q180">
        <v>85.94</v>
      </c>
      <c r="R180">
        <v>87.84</v>
      </c>
      <c r="S180">
        <v>89.77</v>
      </c>
      <c r="T180">
        <v>91.75</v>
      </c>
      <c r="U180">
        <v>93.77</v>
      </c>
      <c r="V180">
        <v>82.34</v>
      </c>
      <c r="W180">
        <v>82.73</v>
      </c>
      <c r="X180">
        <v>85.73</v>
      </c>
      <c r="Y180">
        <v>86.03</v>
      </c>
      <c r="Z180">
        <v>85.4</v>
      </c>
      <c r="AA180">
        <v>89.09</v>
      </c>
      <c r="AB180">
        <v>90.1</v>
      </c>
      <c r="AC180">
        <v>90.04</v>
      </c>
      <c r="AD180">
        <v>93.73</v>
      </c>
      <c r="AE180">
        <v>95.96</v>
      </c>
      <c r="AF180">
        <v>98.47</v>
      </c>
      <c r="AG180">
        <v>98.37</v>
      </c>
      <c r="AH180">
        <v>101.74</v>
      </c>
      <c r="AI180">
        <v>104.79</v>
      </c>
      <c r="AJ180">
        <v>106.79</v>
      </c>
      <c r="AK180">
        <v>107.6</v>
      </c>
      <c r="AL180">
        <v>106.91</v>
      </c>
      <c r="AM180">
        <v>107.65</v>
      </c>
      <c r="AN180">
        <v>109.95</v>
      </c>
      <c r="AO180">
        <v>111.07</v>
      </c>
      <c r="AP180">
        <v>112.03</v>
      </c>
      <c r="AQ180">
        <v>114.37</v>
      </c>
      <c r="AR180">
        <v>114.89</v>
      </c>
      <c r="AS180">
        <v>115.86</v>
      </c>
      <c r="AT180">
        <v>116.84</v>
      </c>
      <c r="AU180">
        <v>117.09</v>
      </c>
      <c r="AV180">
        <v>118.24</v>
      </c>
      <c r="AW180">
        <v>119.35</v>
      </c>
      <c r="AX180">
        <v>120.52</v>
      </c>
      <c r="AY180">
        <v>123.56</v>
      </c>
    </row>
    <row r="181" spans="1:51">
      <c r="A181" t="s">
        <v>105</v>
      </c>
      <c r="B181">
        <v>61.2</v>
      </c>
      <c r="C181">
        <v>63.08</v>
      </c>
      <c r="D181">
        <v>64.34</v>
      </c>
      <c r="E181">
        <v>65.72</v>
      </c>
      <c r="F181">
        <v>67.12</v>
      </c>
      <c r="G181">
        <v>68.45</v>
      </c>
      <c r="H181">
        <v>69.790000000000006</v>
      </c>
      <c r="I181">
        <v>71.27</v>
      </c>
      <c r="J181">
        <v>72.67</v>
      </c>
      <c r="K181">
        <v>74.11</v>
      </c>
      <c r="L181">
        <v>75.569999999999993</v>
      </c>
      <c r="M181">
        <v>77.09</v>
      </c>
      <c r="N181">
        <v>78.64</v>
      </c>
      <c r="O181">
        <v>80.22</v>
      </c>
      <c r="P181">
        <v>81.83</v>
      </c>
      <c r="Q181">
        <v>83.46</v>
      </c>
      <c r="R181">
        <v>85.12</v>
      </c>
      <c r="S181">
        <v>86.81</v>
      </c>
      <c r="T181">
        <v>88.53</v>
      </c>
      <c r="U181">
        <v>90.3</v>
      </c>
      <c r="V181">
        <v>78.92</v>
      </c>
      <c r="W181">
        <v>77.23</v>
      </c>
      <c r="X181">
        <v>80.849999999999994</v>
      </c>
      <c r="Y181">
        <v>81.760000000000005</v>
      </c>
      <c r="Z181">
        <v>82.1</v>
      </c>
      <c r="AA181">
        <v>80.790000000000006</v>
      </c>
      <c r="AB181">
        <v>83.58</v>
      </c>
      <c r="AC181">
        <v>84.69</v>
      </c>
      <c r="AD181">
        <v>84.78</v>
      </c>
      <c r="AE181">
        <v>88.1</v>
      </c>
      <c r="AF181">
        <v>91.17</v>
      </c>
      <c r="AG181">
        <v>92.12</v>
      </c>
      <c r="AH181">
        <v>91.87</v>
      </c>
      <c r="AI181">
        <v>95.77</v>
      </c>
      <c r="AJ181">
        <v>97.84</v>
      </c>
      <c r="AK181">
        <v>98.45</v>
      </c>
      <c r="AL181">
        <v>97.38</v>
      </c>
      <c r="AM181">
        <v>97.95</v>
      </c>
      <c r="AN181">
        <v>100.14</v>
      </c>
      <c r="AO181">
        <v>101.05</v>
      </c>
      <c r="AP181">
        <v>100.75</v>
      </c>
      <c r="AQ181">
        <v>101.91</v>
      </c>
      <c r="AR181">
        <v>101.65</v>
      </c>
      <c r="AS181">
        <v>101.73</v>
      </c>
      <c r="AT181">
        <v>102.23</v>
      </c>
      <c r="AU181">
        <v>102.28</v>
      </c>
      <c r="AV181">
        <v>102.94</v>
      </c>
      <c r="AW181">
        <v>104.16</v>
      </c>
      <c r="AX181">
        <v>104.65</v>
      </c>
      <c r="AY181">
        <v>106.23</v>
      </c>
    </row>
    <row r="182" spans="1:51">
      <c r="A182" t="s">
        <v>22</v>
      </c>
      <c r="B182">
        <v>61.2</v>
      </c>
      <c r="C182">
        <v>63.08</v>
      </c>
      <c r="D182">
        <v>64.56</v>
      </c>
      <c r="E182">
        <v>66.17</v>
      </c>
      <c r="F182">
        <v>67.819999999999993</v>
      </c>
      <c r="G182">
        <v>69.39</v>
      </c>
      <c r="H182">
        <v>71</v>
      </c>
      <c r="I182">
        <v>72.739999999999995</v>
      </c>
      <c r="J182">
        <v>74.430000000000007</v>
      </c>
      <c r="K182">
        <v>76.16</v>
      </c>
      <c r="L182">
        <v>77.930000000000007</v>
      </c>
      <c r="M182">
        <v>79.77</v>
      </c>
      <c r="N182">
        <v>81.650000000000006</v>
      </c>
      <c r="O182">
        <v>83.57</v>
      </c>
      <c r="P182">
        <v>85.55</v>
      </c>
      <c r="Q182">
        <v>87.55</v>
      </c>
      <c r="R182">
        <v>89.59</v>
      </c>
      <c r="S182">
        <v>91.69</v>
      </c>
      <c r="T182">
        <v>93.83</v>
      </c>
      <c r="U182">
        <v>96.02</v>
      </c>
      <c r="V182">
        <v>77.680000000000007</v>
      </c>
      <c r="W182">
        <v>77.36</v>
      </c>
      <c r="X182">
        <v>77.48</v>
      </c>
      <c r="Y182">
        <v>76.959999999999994</v>
      </c>
      <c r="Z182">
        <v>76.39</v>
      </c>
      <c r="AA182">
        <v>76.959999999999994</v>
      </c>
      <c r="AB182">
        <v>78.040000000000006</v>
      </c>
      <c r="AC182">
        <v>78.5</v>
      </c>
      <c r="AD182">
        <v>79.28</v>
      </c>
      <c r="AE182">
        <v>81.650000000000006</v>
      </c>
      <c r="AF182">
        <v>83.95</v>
      </c>
      <c r="AG182">
        <v>85.65</v>
      </c>
      <c r="AH182">
        <v>86.7</v>
      </c>
      <c r="AI182">
        <v>90.03</v>
      </c>
      <c r="AJ182">
        <v>91.82</v>
      </c>
      <c r="AK182">
        <v>92.04</v>
      </c>
      <c r="AL182">
        <v>91.08</v>
      </c>
      <c r="AM182">
        <v>91.79</v>
      </c>
      <c r="AN182">
        <v>93.96</v>
      </c>
      <c r="AO182">
        <v>94.83</v>
      </c>
      <c r="AP182">
        <v>95.55</v>
      </c>
      <c r="AQ182">
        <v>97.71</v>
      </c>
      <c r="AR182">
        <v>98.05</v>
      </c>
      <c r="AS182">
        <v>97.93</v>
      </c>
      <c r="AT182">
        <v>98.48</v>
      </c>
      <c r="AU182">
        <v>98.41</v>
      </c>
      <c r="AV182">
        <v>98.83</v>
      </c>
      <c r="AW182">
        <v>99.41</v>
      </c>
      <c r="AX182">
        <v>100.06</v>
      </c>
      <c r="AY182">
        <v>101.57</v>
      </c>
    </row>
    <row r="183" spans="1:51">
      <c r="A183" t="s">
        <v>106</v>
      </c>
      <c r="B183">
        <v>61.2</v>
      </c>
      <c r="C183">
        <v>63.08</v>
      </c>
      <c r="D183">
        <v>64.3</v>
      </c>
      <c r="E183">
        <v>65.66</v>
      </c>
      <c r="F183">
        <v>67.02</v>
      </c>
      <c r="G183">
        <v>68.31</v>
      </c>
      <c r="H183">
        <v>69.61</v>
      </c>
      <c r="I183">
        <v>71.05</v>
      </c>
      <c r="J183">
        <v>72.400000000000006</v>
      </c>
      <c r="K183">
        <v>73.8</v>
      </c>
      <c r="L183">
        <v>75.209999999999994</v>
      </c>
      <c r="M183">
        <v>76.69</v>
      </c>
      <c r="N183">
        <v>78.19</v>
      </c>
      <c r="O183">
        <v>79.72</v>
      </c>
      <c r="P183">
        <v>81.28</v>
      </c>
      <c r="Q183">
        <v>82.85</v>
      </c>
      <c r="R183">
        <v>84.45</v>
      </c>
      <c r="S183">
        <v>86.09</v>
      </c>
      <c r="T183">
        <v>87.75</v>
      </c>
      <c r="U183">
        <v>89.45</v>
      </c>
      <c r="V183">
        <v>77.28</v>
      </c>
      <c r="W183">
        <v>77.42</v>
      </c>
      <c r="X183">
        <v>78.52</v>
      </c>
      <c r="Y183">
        <v>79.819999999999993</v>
      </c>
      <c r="Z183">
        <v>80.290000000000006</v>
      </c>
      <c r="AA183">
        <v>78.88</v>
      </c>
      <c r="AB183">
        <v>81.680000000000007</v>
      </c>
      <c r="AC183">
        <v>82.81</v>
      </c>
      <c r="AD183">
        <v>83.13</v>
      </c>
      <c r="AE183">
        <v>86.34</v>
      </c>
      <c r="AF183">
        <v>89.34</v>
      </c>
      <c r="AG183">
        <v>90.31</v>
      </c>
      <c r="AH183">
        <v>90.32</v>
      </c>
      <c r="AI183">
        <v>95.23</v>
      </c>
      <c r="AJ183">
        <v>95.15</v>
      </c>
      <c r="AK183">
        <v>96.67</v>
      </c>
      <c r="AL183">
        <v>95.68</v>
      </c>
      <c r="AM183">
        <v>96.07</v>
      </c>
      <c r="AN183">
        <v>97.83</v>
      </c>
      <c r="AO183">
        <v>98.31</v>
      </c>
      <c r="AP183">
        <v>98.38</v>
      </c>
      <c r="AQ183">
        <v>100.16</v>
      </c>
      <c r="AR183">
        <v>100.81</v>
      </c>
      <c r="AS183">
        <v>101.39</v>
      </c>
      <c r="AT183">
        <v>101.93</v>
      </c>
      <c r="AU183">
        <v>101.67</v>
      </c>
      <c r="AV183">
        <v>102.16</v>
      </c>
      <c r="AW183">
        <v>103.32</v>
      </c>
      <c r="AX183">
        <v>104.26</v>
      </c>
      <c r="AY183">
        <v>105.92</v>
      </c>
    </row>
    <row r="184" spans="1:51">
      <c r="A184" t="s">
        <v>107</v>
      </c>
      <c r="B184">
        <v>61.2</v>
      </c>
      <c r="C184">
        <v>63.08</v>
      </c>
      <c r="D184">
        <v>64.44</v>
      </c>
      <c r="E184">
        <v>65.94</v>
      </c>
      <c r="F184">
        <v>67.45</v>
      </c>
      <c r="G184">
        <v>68.900000000000006</v>
      </c>
      <c r="H184">
        <v>70.37</v>
      </c>
      <c r="I184">
        <v>71.97</v>
      </c>
      <c r="J184">
        <v>73.510000000000005</v>
      </c>
      <c r="K184">
        <v>75.08</v>
      </c>
      <c r="L184">
        <v>76.69</v>
      </c>
      <c r="M184">
        <v>78.36</v>
      </c>
      <c r="N184">
        <v>80.069999999999993</v>
      </c>
      <c r="O184">
        <v>81.81</v>
      </c>
      <c r="P184">
        <v>83.59</v>
      </c>
      <c r="Q184">
        <v>85.39</v>
      </c>
      <c r="R184">
        <v>87.23</v>
      </c>
      <c r="S184">
        <v>89.11</v>
      </c>
      <c r="T184">
        <v>91.03</v>
      </c>
      <c r="U184">
        <v>92.99</v>
      </c>
      <c r="V184">
        <v>74.790000000000006</v>
      </c>
      <c r="W184">
        <v>74.540000000000006</v>
      </c>
      <c r="X184">
        <v>74.47</v>
      </c>
      <c r="Y184">
        <v>74.05</v>
      </c>
      <c r="Z184">
        <v>73.86</v>
      </c>
      <c r="AA184">
        <v>74.2</v>
      </c>
      <c r="AB184">
        <v>73.92</v>
      </c>
      <c r="AC184">
        <v>73.62</v>
      </c>
      <c r="AD184">
        <v>75.739999999999995</v>
      </c>
      <c r="AE184">
        <v>76.150000000000006</v>
      </c>
      <c r="AF184">
        <v>77.540000000000006</v>
      </c>
      <c r="AG184">
        <v>77.8</v>
      </c>
      <c r="AH184">
        <v>79.59</v>
      </c>
      <c r="AI184">
        <v>81.209999999999994</v>
      </c>
      <c r="AJ184">
        <v>83.66</v>
      </c>
      <c r="AK184">
        <v>83.83</v>
      </c>
      <c r="AL184">
        <v>82.92</v>
      </c>
      <c r="AM184">
        <v>83.31</v>
      </c>
      <c r="AN184">
        <v>85.02</v>
      </c>
      <c r="AO184">
        <v>85.44</v>
      </c>
      <c r="AP184">
        <v>85.36</v>
      </c>
      <c r="AQ184">
        <v>87.07</v>
      </c>
      <c r="AR184">
        <v>87.49</v>
      </c>
      <c r="AS184">
        <v>86.99</v>
      </c>
      <c r="AT184">
        <v>86.6</v>
      </c>
      <c r="AU184">
        <v>86.29</v>
      </c>
      <c r="AV184">
        <v>86.77</v>
      </c>
      <c r="AW184">
        <v>87.19</v>
      </c>
      <c r="AX184">
        <v>87.67</v>
      </c>
      <c r="AY184">
        <v>88.9</v>
      </c>
    </row>
    <row r="185" spans="1:51">
      <c r="A185" t="s">
        <v>108</v>
      </c>
      <c r="B185">
        <v>61.2</v>
      </c>
      <c r="C185">
        <v>63.08</v>
      </c>
      <c r="D185">
        <v>64.48</v>
      </c>
      <c r="E185">
        <v>66.010000000000005</v>
      </c>
      <c r="F185">
        <v>67.56</v>
      </c>
      <c r="G185">
        <v>69.05</v>
      </c>
      <c r="H185">
        <v>70.55</v>
      </c>
      <c r="I185">
        <v>72.2</v>
      </c>
      <c r="J185">
        <v>73.78</v>
      </c>
      <c r="K185">
        <v>75.400000000000006</v>
      </c>
      <c r="L185">
        <v>77.06</v>
      </c>
      <c r="M185">
        <v>78.78</v>
      </c>
      <c r="N185">
        <v>80.540000000000006</v>
      </c>
      <c r="O185">
        <v>82.33</v>
      </c>
      <c r="P185">
        <v>84.17</v>
      </c>
      <c r="Q185">
        <v>86.03</v>
      </c>
      <c r="R185">
        <v>87.93</v>
      </c>
      <c r="S185">
        <v>89.87</v>
      </c>
      <c r="T185">
        <v>91.86</v>
      </c>
      <c r="U185">
        <v>93.89</v>
      </c>
      <c r="V185">
        <v>73.87</v>
      </c>
      <c r="W185">
        <v>73.650000000000006</v>
      </c>
      <c r="X185">
        <v>73.37</v>
      </c>
      <c r="Y185">
        <v>72.98</v>
      </c>
      <c r="Z185">
        <v>72.849999999999994</v>
      </c>
      <c r="AA185">
        <v>73.319999999999993</v>
      </c>
      <c r="AB185">
        <v>72.989999999999995</v>
      </c>
      <c r="AC185">
        <v>73.3</v>
      </c>
      <c r="AD185">
        <v>72.650000000000006</v>
      </c>
      <c r="AE185">
        <v>74.349999999999994</v>
      </c>
      <c r="AF185">
        <v>76.150000000000006</v>
      </c>
      <c r="AG185">
        <v>76.39</v>
      </c>
      <c r="AH185">
        <v>77.400000000000006</v>
      </c>
      <c r="AI185">
        <v>79.650000000000006</v>
      </c>
      <c r="AJ185">
        <v>82.27</v>
      </c>
      <c r="AK185">
        <v>82.28</v>
      </c>
      <c r="AL185">
        <v>81.37</v>
      </c>
      <c r="AM185">
        <v>81.72</v>
      </c>
      <c r="AN185">
        <v>83.39</v>
      </c>
      <c r="AO185">
        <v>83.76</v>
      </c>
      <c r="AP185">
        <v>83.64</v>
      </c>
      <c r="AQ185">
        <v>85.31</v>
      </c>
      <c r="AR185">
        <v>85.77</v>
      </c>
      <c r="AS185">
        <v>85.4</v>
      </c>
      <c r="AT185">
        <v>84.83</v>
      </c>
      <c r="AU185">
        <v>84.35</v>
      </c>
      <c r="AV185">
        <v>84.82</v>
      </c>
      <c r="AW185">
        <v>85.17</v>
      </c>
      <c r="AX185">
        <v>85.36</v>
      </c>
      <c r="AY185">
        <v>86.61</v>
      </c>
    </row>
    <row r="186" spans="1:51">
      <c r="A186" t="s">
        <v>109</v>
      </c>
      <c r="B186">
        <v>61.2</v>
      </c>
      <c r="C186">
        <v>63.08</v>
      </c>
      <c r="D186">
        <v>64.540000000000006</v>
      </c>
      <c r="E186">
        <v>66.150000000000006</v>
      </c>
      <c r="F186">
        <v>67.77</v>
      </c>
      <c r="G186">
        <v>69.34</v>
      </c>
      <c r="H186">
        <v>70.92</v>
      </c>
      <c r="I186">
        <v>72.66</v>
      </c>
      <c r="J186">
        <v>74.319999999999993</v>
      </c>
      <c r="K186">
        <v>76.040000000000006</v>
      </c>
      <c r="L186">
        <v>77.790000000000006</v>
      </c>
      <c r="M186">
        <v>79.61</v>
      </c>
      <c r="N186">
        <v>81.47</v>
      </c>
      <c r="O186">
        <v>83.37</v>
      </c>
      <c r="P186">
        <v>85.32</v>
      </c>
      <c r="Q186">
        <v>87.3</v>
      </c>
      <c r="R186">
        <v>89.32</v>
      </c>
      <c r="S186">
        <v>91.39</v>
      </c>
      <c r="T186">
        <v>93.51</v>
      </c>
      <c r="U186">
        <v>95.67</v>
      </c>
      <c r="V186">
        <v>70.760000000000005</v>
      </c>
      <c r="W186">
        <v>74.53</v>
      </c>
      <c r="X186">
        <v>75.41</v>
      </c>
      <c r="Y186">
        <v>75.73</v>
      </c>
      <c r="Z186">
        <v>75.62</v>
      </c>
      <c r="AA186">
        <v>75.83</v>
      </c>
      <c r="AB186">
        <v>75.44</v>
      </c>
      <c r="AC186">
        <v>75.66</v>
      </c>
      <c r="AD186">
        <v>75.540000000000006</v>
      </c>
      <c r="AE186">
        <v>77.41</v>
      </c>
      <c r="AF186">
        <v>79.08</v>
      </c>
      <c r="AG186">
        <v>79.209999999999994</v>
      </c>
      <c r="AH186">
        <v>80.150000000000006</v>
      </c>
      <c r="AI186">
        <v>82.43</v>
      </c>
      <c r="AJ186">
        <v>84.81</v>
      </c>
      <c r="AK186">
        <v>84.65</v>
      </c>
      <c r="AL186">
        <v>83.75</v>
      </c>
      <c r="AM186">
        <v>84.02</v>
      </c>
      <c r="AN186">
        <v>85.38</v>
      </c>
      <c r="AO186">
        <v>85.53</v>
      </c>
      <c r="AP186">
        <v>85.41</v>
      </c>
      <c r="AQ186">
        <v>86.78</v>
      </c>
      <c r="AR186">
        <v>86.77</v>
      </c>
      <c r="AS186">
        <v>86.84</v>
      </c>
      <c r="AT186">
        <v>87.05</v>
      </c>
      <c r="AU186">
        <v>86.57</v>
      </c>
      <c r="AV186">
        <v>86.96</v>
      </c>
      <c r="AW186">
        <v>87.28</v>
      </c>
      <c r="AX186">
        <v>87.53</v>
      </c>
      <c r="AY186">
        <v>88.75</v>
      </c>
    </row>
    <row r="187" spans="1:51">
      <c r="A187" t="s">
        <v>110</v>
      </c>
      <c r="B187">
        <v>61.2</v>
      </c>
      <c r="C187">
        <v>63.08</v>
      </c>
      <c r="D187">
        <v>64.34</v>
      </c>
      <c r="E187">
        <v>65.72</v>
      </c>
      <c r="F187">
        <v>67.12</v>
      </c>
      <c r="G187">
        <v>68.45</v>
      </c>
      <c r="H187">
        <v>69.790000000000006</v>
      </c>
      <c r="I187">
        <v>71.27</v>
      </c>
      <c r="J187">
        <v>72.67</v>
      </c>
      <c r="K187">
        <v>74.11</v>
      </c>
      <c r="L187">
        <v>75.569999999999993</v>
      </c>
      <c r="M187">
        <v>77.09</v>
      </c>
      <c r="N187">
        <v>78.64</v>
      </c>
      <c r="O187">
        <v>80.22</v>
      </c>
      <c r="P187">
        <v>81.83</v>
      </c>
      <c r="Q187">
        <v>83.46</v>
      </c>
      <c r="R187">
        <v>85.12</v>
      </c>
      <c r="S187">
        <v>86.81</v>
      </c>
      <c r="T187">
        <v>88.54</v>
      </c>
      <c r="U187">
        <v>90.3</v>
      </c>
      <c r="V187">
        <v>78.13</v>
      </c>
      <c r="W187">
        <v>78.14</v>
      </c>
      <c r="X187">
        <v>79.42</v>
      </c>
      <c r="Y187">
        <v>81.03</v>
      </c>
      <c r="Z187">
        <v>81.33</v>
      </c>
      <c r="AA187">
        <v>82.12</v>
      </c>
      <c r="AB187">
        <v>80.72</v>
      </c>
      <c r="AC187">
        <v>83.53</v>
      </c>
      <c r="AD187">
        <v>85.59</v>
      </c>
      <c r="AE187">
        <v>86.65</v>
      </c>
      <c r="AF187">
        <v>89.09</v>
      </c>
      <c r="AG187">
        <v>90.63</v>
      </c>
      <c r="AH187">
        <v>90.44</v>
      </c>
      <c r="AI187">
        <v>94.37</v>
      </c>
      <c r="AJ187">
        <v>96.51</v>
      </c>
      <c r="AK187">
        <v>97.17</v>
      </c>
      <c r="AL187">
        <v>96.06</v>
      </c>
      <c r="AM187">
        <v>96.53</v>
      </c>
      <c r="AN187">
        <v>98.51</v>
      </c>
      <c r="AO187">
        <v>98.99</v>
      </c>
      <c r="AP187">
        <v>99.06</v>
      </c>
      <c r="AQ187">
        <v>100.81</v>
      </c>
      <c r="AR187">
        <v>100.67</v>
      </c>
      <c r="AS187">
        <v>101.24</v>
      </c>
      <c r="AT187">
        <v>101.79</v>
      </c>
      <c r="AU187">
        <v>101.62</v>
      </c>
      <c r="AV187">
        <v>102.05</v>
      </c>
      <c r="AW187">
        <v>102.75</v>
      </c>
      <c r="AX187">
        <v>103.27</v>
      </c>
      <c r="AY187">
        <v>106</v>
      </c>
    </row>
    <row r="188" spans="1:51">
      <c r="C188" t="s">
        <v>1</v>
      </c>
      <c r="D188" t="s">
        <v>0</v>
      </c>
      <c r="F188" t="s">
        <v>2</v>
      </c>
    </row>
    <row r="189" spans="1:51">
      <c r="A189" t="s">
        <v>99</v>
      </c>
      <c r="B189" t="s">
        <v>100</v>
      </c>
      <c r="C189" t="s">
        <v>101</v>
      </c>
      <c r="D189" t="s">
        <v>28</v>
      </c>
      <c r="F189" t="s">
        <v>28</v>
      </c>
    </row>
    <row r="190" spans="1:51">
      <c r="B190">
        <v>2013</v>
      </c>
      <c r="C190">
        <v>2014</v>
      </c>
      <c r="D190">
        <v>2015</v>
      </c>
      <c r="E190">
        <v>2016</v>
      </c>
      <c r="F190">
        <v>2017</v>
      </c>
      <c r="G190">
        <v>2018</v>
      </c>
      <c r="H190">
        <v>2019</v>
      </c>
      <c r="I190">
        <v>2020</v>
      </c>
      <c r="J190">
        <v>2021</v>
      </c>
      <c r="K190">
        <v>2022</v>
      </c>
      <c r="L190">
        <v>2023</v>
      </c>
      <c r="M190">
        <v>2024</v>
      </c>
      <c r="N190">
        <v>2025</v>
      </c>
      <c r="O190">
        <v>2026</v>
      </c>
      <c r="P190">
        <v>2027</v>
      </c>
      <c r="Q190">
        <v>2028</v>
      </c>
      <c r="R190">
        <v>2029</v>
      </c>
      <c r="S190">
        <v>2030</v>
      </c>
      <c r="T190">
        <v>2031</v>
      </c>
      <c r="U190">
        <v>2032</v>
      </c>
      <c r="V190">
        <v>2033</v>
      </c>
      <c r="W190">
        <v>2034</v>
      </c>
      <c r="X190">
        <v>2035</v>
      </c>
      <c r="Y190">
        <v>2036</v>
      </c>
      <c r="Z190">
        <v>2037</v>
      </c>
      <c r="AA190">
        <v>2038</v>
      </c>
      <c r="AB190">
        <v>2039</v>
      </c>
      <c r="AC190">
        <v>2040</v>
      </c>
      <c r="AD190">
        <v>2041</v>
      </c>
      <c r="AE190">
        <v>2042</v>
      </c>
      <c r="AF190">
        <v>2043</v>
      </c>
      <c r="AG190">
        <v>2044</v>
      </c>
      <c r="AH190">
        <v>2045</v>
      </c>
      <c r="AI190">
        <v>2046</v>
      </c>
      <c r="AJ190">
        <v>2047</v>
      </c>
      <c r="AK190">
        <v>2048</v>
      </c>
      <c r="AL190">
        <v>2049</v>
      </c>
      <c r="AM190">
        <v>2050</v>
      </c>
      <c r="AN190">
        <v>2051</v>
      </c>
      <c r="AO190">
        <v>2052</v>
      </c>
      <c r="AP190">
        <v>2053</v>
      </c>
      <c r="AQ190">
        <v>2054</v>
      </c>
      <c r="AR190">
        <v>2055</v>
      </c>
      <c r="AS190">
        <v>2056</v>
      </c>
      <c r="AT190">
        <v>2057</v>
      </c>
      <c r="AU190">
        <v>2058</v>
      </c>
      <c r="AV190">
        <v>2059</v>
      </c>
      <c r="AW190">
        <v>2060</v>
      </c>
      <c r="AX190">
        <v>2061</v>
      </c>
      <c r="AY190">
        <v>2062</v>
      </c>
    </row>
    <row r="191" spans="1:51">
      <c r="A191" t="s">
        <v>104</v>
      </c>
      <c r="B191">
        <v>61.2</v>
      </c>
      <c r="C191">
        <v>63.08</v>
      </c>
      <c r="D191">
        <v>64.39</v>
      </c>
      <c r="E191">
        <v>65.83</v>
      </c>
      <c r="F191">
        <v>67.290000000000006</v>
      </c>
      <c r="G191">
        <v>68.680000000000007</v>
      </c>
      <c r="H191">
        <v>70.08</v>
      </c>
      <c r="I191">
        <v>71.62</v>
      </c>
      <c r="J191">
        <v>73.09</v>
      </c>
      <c r="K191">
        <v>74.599999999999994</v>
      </c>
      <c r="L191">
        <v>76.13</v>
      </c>
      <c r="M191">
        <v>77.73</v>
      </c>
      <c r="N191">
        <v>79.36</v>
      </c>
      <c r="O191">
        <v>81.02</v>
      </c>
      <c r="P191">
        <v>82.71</v>
      </c>
      <c r="Q191">
        <v>84.43</v>
      </c>
      <c r="R191">
        <v>86.18</v>
      </c>
      <c r="S191">
        <v>87.96</v>
      </c>
      <c r="T191">
        <v>89.78</v>
      </c>
      <c r="U191">
        <v>91.65</v>
      </c>
      <c r="V191">
        <v>80.13</v>
      </c>
      <c r="W191">
        <v>80.55</v>
      </c>
      <c r="X191">
        <v>83.12</v>
      </c>
      <c r="Y191">
        <v>83.45</v>
      </c>
      <c r="Z191">
        <v>82.85</v>
      </c>
      <c r="AA191">
        <v>85.59</v>
      </c>
      <c r="AB191">
        <v>86.5</v>
      </c>
      <c r="AC191">
        <v>86.48</v>
      </c>
      <c r="AD191">
        <v>89.29</v>
      </c>
      <c r="AE191">
        <v>91.49</v>
      </c>
      <c r="AF191">
        <v>94.08</v>
      </c>
      <c r="AG191">
        <v>94.03</v>
      </c>
      <c r="AH191">
        <v>96.44</v>
      </c>
      <c r="AI191">
        <v>99.46</v>
      </c>
      <c r="AJ191">
        <v>101.65</v>
      </c>
      <c r="AK191">
        <v>102.5</v>
      </c>
      <c r="AL191">
        <v>101.87</v>
      </c>
      <c r="AM191">
        <v>102.82</v>
      </c>
      <c r="AN191">
        <v>105.3</v>
      </c>
      <c r="AO191">
        <v>106.53</v>
      </c>
      <c r="AP191">
        <v>107.33</v>
      </c>
      <c r="AQ191">
        <v>109.72</v>
      </c>
      <c r="AR191">
        <v>110.42</v>
      </c>
      <c r="AS191">
        <v>111.38</v>
      </c>
      <c r="AT191">
        <v>112.44</v>
      </c>
      <c r="AU191">
        <v>112.8</v>
      </c>
      <c r="AV191">
        <v>113.82</v>
      </c>
      <c r="AW191">
        <v>114.92</v>
      </c>
      <c r="AX191">
        <v>116.13</v>
      </c>
      <c r="AY191">
        <v>118.67</v>
      </c>
    </row>
    <row r="192" spans="1:51">
      <c r="A192" t="s">
        <v>105</v>
      </c>
      <c r="B192">
        <v>61.2</v>
      </c>
      <c r="C192">
        <v>63.08</v>
      </c>
      <c r="D192">
        <v>64.19</v>
      </c>
      <c r="E192">
        <v>65.42</v>
      </c>
      <c r="F192">
        <v>66.66</v>
      </c>
      <c r="G192">
        <v>67.819999999999993</v>
      </c>
      <c r="H192">
        <v>68.989999999999995</v>
      </c>
      <c r="I192">
        <v>70.290000000000006</v>
      </c>
      <c r="J192">
        <v>71.5</v>
      </c>
      <c r="K192">
        <v>72.739999999999995</v>
      </c>
      <c r="L192">
        <v>74.010000000000005</v>
      </c>
      <c r="M192">
        <v>75.319999999999993</v>
      </c>
      <c r="N192">
        <v>76.66</v>
      </c>
      <c r="O192">
        <v>78.02</v>
      </c>
      <c r="P192">
        <v>79.400000000000006</v>
      </c>
      <c r="Q192">
        <v>80.790000000000006</v>
      </c>
      <c r="R192">
        <v>82.21</v>
      </c>
      <c r="S192">
        <v>83.65</v>
      </c>
      <c r="T192">
        <v>85.11</v>
      </c>
      <c r="U192">
        <v>86.61</v>
      </c>
      <c r="V192">
        <v>76.25</v>
      </c>
      <c r="W192">
        <v>74.48</v>
      </c>
      <c r="X192">
        <v>77.2</v>
      </c>
      <c r="Y192">
        <v>78.010000000000005</v>
      </c>
      <c r="Z192">
        <v>78.44</v>
      </c>
      <c r="AA192">
        <v>77.209999999999994</v>
      </c>
      <c r="AB192">
        <v>79.08</v>
      </c>
      <c r="AC192">
        <v>80.069999999999993</v>
      </c>
      <c r="AD192">
        <v>80.22</v>
      </c>
      <c r="AE192">
        <v>82.56</v>
      </c>
      <c r="AF192">
        <v>85.61</v>
      </c>
      <c r="AG192">
        <v>86.72</v>
      </c>
      <c r="AH192">
        <v>86.58</v>
      </c>
      <c r="AI192">
        <v>89.61</v>
      </c>
      <c r="AJ192">
        <v>91.58</v>
      </c>
      <c r="AK192">
        <v>92.36</v>
      </c>
      <c r="AL192">
        <v>91.39</v>
      </c>
      <c r="AM192">
        <v>92.14</v>
      </c>
      <c r="AN192">
        <v>94.43</v>
      </c>
      <c r="AO192">
        <v>95.44</v>
      </c>
      <c r="AP192">
        <v>95.47</v>
      </c>
      <c r="AQ192">
        <v>96.94</v>
      </c>
      <c r="AR192">
        <v>96.93</v>
      </c>
      <c r="AS192">
        <v>97.22</v>
      </c>
      <c r="AT192">
        <v>97.89</v>
      </c>
      <c r="AU192">
        <v>97.98</v>
      </c>
      <c r="AV192">
        <v>98.79</v>
      </c>
      <c r="AW192">
        <v>99.88</v>
      </c>
      <c r="AX192">
        <v>100.52</v>
      </c>
      <c r="AY192">
        <v>102.42</v>
      </c>
    </row>
    <row r="193" spans="1:51">
      <c r="A193" t="s">
        <v>22</v>
      </c>
      <c r="B193">
        <v>61.2</v>
      </c>
      <c r="C193">
        <v>63.08</v>
      </c>
      <c r="D193">
        <v>64.41</v>
      </c>
      <c r="E193">
        <v>65.87</v>
      </c>
      <c r="F193">
        <v>67.349999999999994</v>
      </c>
      <c r="G193">
        <v>68.760000000000005</v>
      </c>
      <c r="H193">
        <v>70.19</v>
      </c>
      <c r="I193">
        <v>71.75</v>
      </c>
      <c r="J193">
        <v>73.239999999999995</v>
      </c>
      <c r="K193">
        <v>74.77</v>
      </c>
      <c r="L193">
        <v>76.33</v>
      </c>
      <c r="M193">
        <v>77.95</v>
      </c>
      <c r="N193">
        <v>79.62</v>
      </c>
      <c r="O193">
        <v>81.3</v>
      </c>
      <c r="P193">
        <v>83.03</v>
      </c>
      <c r="Q193">
        <v>84.77</v>
      </c>
      <c r="R193">
        <v>86.56</v>
      </c>
      <c r="S193">
        <v>88.38</v>
      </c>
      <c r="T193">
        <v>90.23</v>
      </c>
      <c r="U193">
        <v>92.13</v>
      </c>
      <c r="V193">
        <v>74.260000000000005</v>
      </c>
      <c r="W193">
        <v>74.03</v>
      </c>
      <c r="X193">
        <v>74.45</v>
      </c>
      <c r="Y193">
        <v>74.02</v>
      </c>
      <c r="Z193">
        <v>73.66</v>
      </c>
      <c r="AA193">
        <v>74.3</v>
      </c>
      <c r="AB193">
        <v>75</v>
      </c>
      <c r="AC193">
        <v>75.47</v>
      </c>
      <c r="AD193">
        <v>76.25</v>
      </c>
      <c r="AE193">
        <v>78.260000000000005</v>
      </c>
      <c r="AF193">
        <v>80.58</v>
      </c>
      <c r="AG193">
        <v>81.99</v>
      </c>
      <c r="AH193">
        <v>82.98</v>
      </c>
      <c r="AI193">
        <v>85.96</v>
      </c>
      <c r="AJ193">
        <v>87.81</v>
      </c>
      <c r="AK193">
        <v>88.17</v>
      </c>
      <c r="AL193">
        <v>87.33</v>
      </c>
      <c r="AM193">
        <v>88.1</v>
      </c>
      <c r="AN193">
        <v>90.4</v>
      </c>
      <c r="AO193">
        <v>91.34</v>
      </c>
      <c r="AP193">
        <v>91.95</v>
      </c>
      <c r="AQ193">
        <v>94.12</v>
      </c>
      <c r="AR193">
        <v>94.46</v>
      </c>
      <c r="AS193">
        <v>94.44</v>
      </c>
      <c r="AT193">
        <v>95.14</v>
      </c>
      <c r="AU193">
        <v>95.12</v>
      </c>
      <c r="AV193">
        <v>95.65</v>
      </c>
      <c r="AW193">
        <v>96.41</v>
      </c>
      <c r="AX193">
        <v>97.15</v>
      </c>
      <c r="AY193">
        <v>98.7</v>
      </c>
    </row>
    <row r="194" spans="1:51">
      <c r="A194" t="s">
        <v>106</v>
      </c>
      <c r="B194">
        <v>61.2</v>
      </c>
      <c r="C194">
        <v>63.08</v>
      </c>
      <c r="D194">
        <v>64.099999999999994</v>
      </c>
      <c r="E194">
        <v>65.25</v>
      </c>
      <c r="F194">
        <v>66.39</v>
      </c>
      <c r="G194">
        <v>67.459999999999994</v>
      </c>
      <c r="H194">
        <v>68.53</v>
      </c>
      <c r="I194">
        <v>69.72</v>
      </c>
      <c r="J194">
        <v>70.83</v>
      </c>
      <c r="K194">
        <v>71.97</v>
      </c>
      <c r="L194">
        <v>73.12</v>
      </c>
      <c r="M194">
        <v>74.319999999999993</v>
      </c>
      <c r="N194">
        <v>75.540000000000006</v>
      </c>
      <c r="O194">
        <v>76.78</v>
      </c>
      <c r="P194">
        <v>78.03</v>
      </c>
      <c r="Q194">
        <v>79.3</v>
      </c>
      <c r="R194">
        <v>80.58</v>
      </c>
      <c r="S194">
        <v>81.88</v>
      </c>
      <c r="T194">
        <v>83.2</v>
      </c>
      <c r="U194">
        <v>84.55</v>
      </c>
      <c r="V194">
        <v>73.7</v>
      </c>
      <c r="W194">
        <v>73.77</v>
      </c>
      <c r="X194">
        <v>75.09</v>
      </c>
      <c r="Y194">
        <v>76.5</v>
      </c>
      <c r="Z194">
        <v>77.05</v>
      </c>
      <c r="AA194">
        <v>75.739999999999995</v>
      </c>
      <c r="AB194">
        <v>77.61</v>
      </c>
      <c r="AC194">
        <v>78.63</v>
      </c>
      <c r="AD194">
        <v>78.98</v>
      </c>
      <c r="AE194">
        <v>81.2</v>
      </c>
      <c r="AF194">
        <v>84.18</v>
      </c>
      <c r="AG194">
        <v>85.31</v>
      </c>
      <c r="AH194">
        <v>85.38</v>
      </c>
      <c r="AI194">
        <v>89.42</v>
      </c>
      <c r="AJ194">
        <v>89.29</v>
      </c>
      <c r="AK194">
        <v>90.99</v>
      </c>
      <c r="AL194">
        <v>90.13</v>
      </c>
      <c r="AM194">
        <v>90.7</v>
      </c>
      <c r="AN194">
        <v>92.7</v>
      </c>
      <c r="AO194">
        <v>93.4</v>
      </c>
      <c r="AP194">
        <v>93.65</v>
      </c>
      <c r="AQ194">
        <v>95.51</v>
      </c>
      <c r="AR194">
        <v>96.03</v>
      </c>
      <c r="AS194">
        <v>96.67</v>
      </c>
      <c r="AT194">
        <v>97.58</v>
      </c>
      <c r="AU194">
        <v>97.36</v>
      </c>
      <c r="AV194">
        <v>98.15</v>
      </c>
      <c r="AW194">
        <v>99.23</v>
      </c>
      <c r="AX194">
        <v>100.07</v>
      </c>
      <c r="AY194">
        <v>101.84</v>
      </c>
    </row>
    <row r="195" spans="1:51">
      <c r="A195" t="s">
        <v>107</v>
      </c>
      <c r="B195">
        <v>61.2</v>
      </c>
      <c r="C195">
        <v>63.08</v>
      </c>
      <c r="D195">
        <v>64.14</v>
      </c>
      <c r="E195">
        <v>65.33</v>
      </c>
      <c r="F195">
        <v>66.510000000000005</v>
      </c>
      <c r="G195">
        <v>67.62</v>
      </c>
      <c r="H195">
        <v>68.739999999999995</v>
      </c>
      <c r="I195">
        <v>69.98</v>
      </c>
      <c r="J195">
        <v>71.14</v>
      </c>
      <c r="K195">
        <v>72.319999999999993</v>
      </c>
      <c r="L195">
        <v>73.53</v>
      </c>
      <c r="M195">
        <v>74.78</v>
      </c>
      <c r="N195">
        <v>76.05</v>
      </c>
      <c r="O195">
        <v>77.34</v>
      </c>
      <c r="P195">
        <v>78.650000000000006</v>
      </c>
      <c r="Q195">
        <v>79.98</v>
      </c>
      <c r="R195">
        <v>81.319999999999993</v>
      </c>
      <c r="S195">
        <v>82.68</v>
      </c>
      <c r="T195">
        <v>84.07</v>
      </c>
      <c r="U195">
        <v>85.48</v>
      </c>
      <c r="V195">
        <v>69.58</v>
      </c>
      <c r="W195">
        <v>69.47</v>
      </c>
      <c r="X195">
        <v>69.790000000000006</v>
      </c>
      <c r="Y195">
        <v>69.569999999999993</v>
      </c>
      <c r="Z195">
        <v>69.510000000000005</v>
      </c>
      <c r="AA195">
        <v>70.09</v>
      </c>
      <c r="AB195">
        <v>69.97</v>
      </c>
      <c r="AC195">
        <v>69.77</v>
      </c>
      <c r="AD195">
        <v>71.61</v>
      </c>
      <c r="AE195">
        <v>72.040000000000006</v>
      </c>
      <c r="AF195">
        <v>73.58</v>
      </c>
      <c r="AG195">
        <v>73.95</v>
      </c>
      <c r="AH195">
        <v>75.44</v>
      </c>
      <c r="AI195">
        <v>77.08</v>
      </c>
      <c r="AJ195">
        <v>79.099999999999994</v>
      </c>
      <c r="AK195">
        <v>79.42</v>
      </c>
      <c r="AL195">
        <v>78.650000000000006</v>
      </c>
      <c r="AM195">
        <v>79.11</v>
      </c>
      <c r="AN195">
        <v>80.94</v>
      </c>
      <c r="AO195">
        <v>81.540000000000006</v>
      </c>
      <c r="AP195">
        <v>81.489999999999995</v>
      </c>
      <c r="AQ195">
        <v>83.27</v>
      </c>
      <c r="AR195">
        <v>83.61</v>
      </c>
      <c r="AS195">
        <v>83.06</v>
      </c>
      <c r="AT195">
        <v>83.35</v>
      </c>
      <c r="AU195">
        <v>82.92</v>
      </c>
      <c r="AV195">
        <v>83.27</v>
      </c>
      <c r="AW195">
        <v>83.79</v>
      </c>
      <c r="AX195">
        <v>84.34</v>
      </c>
      <c r="AY195">
        <v>85.69</v>
      </c>
    </row>
    <row r="196" spans="1:51">
      <c r="A196" t="s">
        <v>108</v>
      </c>
      <c r="B196">
        <v>61.2</v>
      </c>
      <c r="C196">
        <v>63.08</v>
      </c>
      <c r="D196">
        <v>64.150000000000006</v>
      </c>
      <c r="E196">
        <v>65.34</v>
      </c>
      <c r="F196">
        <v>66.540000000000006</v>
      </c>
      <c r="G196">
        <v>67.66</v>
      </c>
      <c r="H196">
        <v>68.790000000000006</v>
      </c>
      <c r="I196">
        <v>70.040000000000006</v>
      </c>
      <c r="J196">
        <v>71.209999999999994</v>
      </c>
      <c r="K196">
        <v>72.400000000000006</v>
      </c>
      <c r="L196">
        <v>73.62</v>
      </c>
      <c r="M196">
        <v>74.88</v>
      </c>
      <c r="N196">
        <v>76.17</v>
      </c>
      <c r="O196">
        <v>77.47</v>
      </c>
      <c r="P196">
        <v>78.8</v>
      </c>
      <c r="Q196">
        <v>80.13</v>
      </c>
      <c r="R196">
        <v>81.489999999999995</v>
      </c>
      <c r="S196">
        <v>82.87</v>
      </c>
      <c r="T196">
        <v>84.27</v>
      </c>
      <c r="U196">
        <v>85.7</v>
      </c>
      <c r="V196">
        <v>68.3</v>
      </c>
      <c r="W196">
        <v>68.209999999999994</v>
      </c>
      <c r="X196">
        <v>68.430000000000007</v>
      </c>
      <c r="Y196">
        <v>68.28</v>
      </c>
      <c r="Z196">
        <v>68.28</v>
      </c>
      <c r="AA196">
        <v>68.97</v>
      </c>
      <c r="AB196">
        <v>68.819999999999993</v>
      </c>
      <c r="AC196">
        <v>69.28</v>
      </c>
      <c r="AD196">
        <v>68.72</v>
      </c>
      <c r="AE196">
        <v>70.14</v>
      </c>
      <c r="AF196">
        <v>71.97</v>
      </c>
      <c r="AG196">
        <v>72.319999999999993</v>
      </c>
      <c r="AH196">
        <v>73.099999999999994</v>
      </c>
      <c r="AI196">
        <v>75.34</v>
      </c>
      <c r="AJ196">
        <v>77.5</v>
      </c>
      <c r="AK196">
        <v>77.64</v>
      </c>
      <c r="AL196">
        <v>76.87</v>
      </c>
      <c r="AM196">
        <v>77.3</v>
      </c>
      <c r="AN196">
        <v>79.09</v>
      </c>
      <c r="AO196">
        <v>79.650000000000006</v>
      </c>
      <c r="AP196">
        <v>79.56</v>
      </c>
      <c r="AQ196">
        <v>81.31</v>
      </c>
      <c r="AR196">
        <v>81.58</v>
      </c>
      <c r="AS196">
        <v>81.11</v>
      </c>
      <c r="AT196">
        <v>81.27</v>
      </c>
      <c r="AU196">
        <v>80.8</v>
      </c>
      <c r="AV196">
        <v>81.11</v>
      </c>
      <c r="AW196">
        <v>81.650000000000006</v>
      </c>
      <c r="AX196">
        <v>81.88</v>
      </c>
      <c r="AY196">
        <v>83.27</v>
      </c>
    </row>
    <row r="197" spans="1:51">
      <c r="A197" t="s">
        <v>109</v>
      </c>
      <c r="B197">
        <v>61.2</v>
      </c>
      <c r="C197">
        <v>63.08</v>
      </c>
      <c r="D197">
        <v>64.290000000000006</v>
      </c>
      <c r="E197">
        <v>65.62</v>
      </c>
      <c r="F197">
        <v>66.97</v>
      </c>
      <c r="G197">
        <v>68.239999999999995</v>
      </c>
      <c r="H197">
        <v>69.53</v>
      </c>
      <c r="I197">
        <v>70.94</v>
      </c>
      <c r="J197">
        <v>72.28</v>
      </c>
      <c r="K197">
        <v>73.66</v>
      </c>
      <c r="L197">
        <v>75.05</v>
      </c>
      <c r="M197">
        <v>76.5</v>
      </c>
      <c r="N197">
        <v>77.989999999999995</v>
      </c>
      <c r="O197">
        <v>79.489999999999995</v>
      </c>
      <c r="P197">
        <v>81.02</v>
      </c>
      <c r="Q197">
        <v>82.57</v>
      </c>
      <c r="R197">
        <v>84.15</v>
      </c>
      <c r="S197">
        <v>85.76</v>
      </c>
      <c r="T197">
        <v>87.4</v>
      </c>
      <c r="U197">
        <v>89.07</v>
      </c>
      <c r="V197">
        <v>66.14</v>
      </c>
      <c r="W197">
        <v>68.44</v>
      </c>
      <c r="X197">
        <v>69.510000000000005</v>
      </c>
      <c r="Y197">
        <v>70.11</v>
      </c>
      <c r="Z197">
        <v>70.17</v>
      </c>
      <c r="AA197">
        <v>70.569999999999993</v>
      </c>
      <c r="AB197">
        <v>70.39</v>
      </c>
      <c r="AC197">
        <v>70.78</v>
      </c>
      <c r="AD197">
        <v>70.790000000000006</v>
      </c>
      <c r="AE197">
        <v>72.400000000000006</v>
      </c>
      <c r="AF197">
        <v>74.13</v>
      </c>
      <c r="AG197">
        <v>74.37</v>
      </c>
      <c r="AH197">
        <v>75.069999999999993</v>
      </c>
      <c r="AI197">
        <v>77.36</v>
      </c>
      <c r="AJ197">
        <v>79.39</v>
      </c>
      <c r="AK197">
        <v>79.28</v>
      </c>
      <c r="AL197">
        <v>78.489999999999995</v>
      </c>
      <c r="AM197">
        <v>78.84</v>
      </c>
      <c r="AN197">
        <v>80.400000000000006</v>
      </c>
      <c r="AO197">
        <v>80.819999999999993</v>
      </c>
      <c r="AP197">
        <v>80.66</v>
      </c>
      <c r="AQ197">
        <v>82.19</v>
      </c>
      <c r="AR197">
        <v>82.23</v>
      </c>
      <c r="AS197">
        <v>82.41</v>
      </c>
      <c r="AT197">
        <v>82.95</v>
      </c>
      <c r="AU197">
        <v>82.46</v>
      </c>
      <c r="AV197">
        <v>82.69</v>
      </c>
      <c r="AW197">
        <v>83.2</v>
      </c>
      <c r="AX197">
        <v>83.52</v>
      </c>
      <c r="AY197">
        <v>84.84</v>
      </c>
    </row>
    <row r="198" spans="1:51">
      <c r="A198" t="s">
        <v>110</v>
      </c>
      <c r="B198">
        <v>61.2</v>
      </c>
      <c r="C198">
        <v>63.08</v>
      </c>
      <c r="D198">
        <v>64.12</v>
      </c>
      <c r="E198">
        <v>65.290000000000006</v>
      </c>
      <c r="F198">
        <v>66.459999999999994</v>
      </c>
      <c r="G198">
        <v>67.55</v>
      </c>
      <c r="H198">
        <v>68.650000000000006</v>
      </c>
      <c r="I198">
        <v>69.87</v>
      </c>
      <c r="J198">
        <v>71.010000000000005</v>
      </c>
      <c r="K198">
        <v>72.17</v>
      </c>
      <c r="L198">
        <v>73.36</v>
      </c>
      <c r="M198">
        <v>74.58</v>
      </c>
      <c r="N198">
        <v>75.84</v>
      </c>
      <c r="O198">
        <v>77.099999999999994</v>
      </c>
      <c r="P198">
        <v>78.39</v>
      </c>
      <c r="Q198">
        <v>79.69</v>
      </c>
      <c r="R198">
        <v>81.010000000000005</v>
      </c>
      <c r="S198">
        <v>82.35</v>
      </c>
      <c r="T198">
        <v>83.7</v>
      </c>
      <c r="U198">
        <v>85.09</v>
      </c>
      <c r="V198">
        <v>74.709999999999994</v>
      </c>
      <c r="W198">
        <v>74.69</v>
      </c>
      <c r="X198">
        <v>75.709999999999994</v>
      </c>
      <c r="Y198">
        <v>77.349999999999994</v>
      </c>
      <c r="Z198">
        <v>77.819999999999993</v>
      </c>
      <c r="AA198">
        <v>78.72</v>
      </c>
      <c r="AB198">
        <v>77.34</v>
      </c>
      <c r="AC198">
        <v>79.16</v>
      </c>
      <c r="AD198">
        <v>81.14</v>
      </c>
      <c r="AE198">
        <v>82.38</v>
      </c>
      <c r="AF198">
        <v>84.96</v>
      </c>
      <c r="AG198">
        <v>86.13</v>
      </c>
      <c r="AH198">
        <v>85.9</v>
      </c>
      <c r="AI198">
        <v>88.85</v>
      </c>
      <c r="AJ198">
        <v>90.95</v>
      </c>
      <c r="AK198">
        <v>91.76</v>
      </c>
      <c r="AL198">
        <v>90.74</v>
      </c>
      <c r="AM198">
        <v>91.44</v>
      </c>
      <c r="AN198">
        <v>93.44</v>
      </c>
      <c r="AO198">
        <v>94.1</v>
      </c>
      <c r="AP198">
        <v>94.22</v>
      </c>
      <c r="AQ198">
        <v>96.05</v>
      </c>
      <c r="AR198">
        <v>96.31</v>
      </c>
      <c r="AS198">
        <v>97</v>
      </c>
      <c r="AT198">
        <v>97.95</v>
      </c>
      <c r="AU198">
        <v>97.71</v>
      </c>
      <c r="AV198">
        <v>98.51</v>
      </c>
      <c r="AW198">
        <v>99.29</v>
      </c>
      <c r="AX198">
        <v>99.98</v>
      </c>
      <c r="AY198">
        <v>102.18</v>
      </c>
    </row>
    <row r="199" spans="1:51">
      <c r="C199" t="s">
        <v>1</v>
      </c>
      <c r="D199" t="s">
        <v>0</v>
      </c>
      <c r="F199" t="s">
        <v>2</v>
      </c>
    </row>
    <row r="200" spans="1:51">
      <c r="A200" t="s">
        <v>99</v>
      </c>
      <c r="B200" t="s">
        <v>100</v>
      </c>
      <c r="C200" t="s">
        <v>103</v>
      </c>
      <c r="D200" t="s">
        <v>103</v>
      </c>
      <c r="F200" t="s">
        <v>103</v>
      </c>
    </row>
    <row r="201" spans="1:51">
      <c r="B201">
        <v>2013</v>
      </c>
      <c r="C201">
        <v>2014</v>
      </c>
      <c r="D201">
        <v>2015</v>
      </c>
      <c r="E201">
        <v>2016</v>
      </c>
      <c r="F201">
        <v>2017</v>
      </c>
      <c r="G201">
        <v>2018</v>
      </c>
      <c r="H201">
        <v>2019</v>
      </c>
      <c r="I201">
        <v>2020</v>
      </c>
      <c r="J201">
        <v>2021</v>
      </c>
      <c r="K201">
        <v>2022</v>
      </c>
      <c r="L201">
        <v>2023</v>
      </c>
      <c r="M201">
        <v>2024</v>
      </c>
      <c r="N201">
        <v>2025</v>
      </c>
      <c r="O201">
        <v>2026</v>
      </c>
      <c r="P201">
        <v>2027</v>
      </c>
      <c r="Q201">
        <v>2028</v>
      </c>
      <c r="R201">
        <v>2029</v>
      </c>
      <c r="S201">
        <v>2030</v>
      </c>
      <c r="T201">
        <v>2031</v>
      </c>
      <c r="U201">
        <v>2032</v>
      </c>
      <c r="V201">
        <v>2033</v>
      </c>
      <c r="W201">
        <v>2034</v>
      </c>
      <c r="X201">
        <v>2035</v>
      </c>
      <c r="Y201">
        <v>2036</v>
      </c>
      <c r="Z201">
        <v>2037</v>
      </c>
      <c r="AA201">
        <v>2038</v>
      </c>
      <c r="AB201">
        <v>2039</v>
      </c>
      <c r="AC201">
        <v>2040</v>
      </c>
      <c r="AD201">
        <v>2041</v>
      </c>
      <c r="AE201">
        <v>2042</v>
      </c>
      <c r="AF201">
        <v>2043</v>
      </c>
      <c r="AG201">
        <v>2044</v>
      </c>
      <c r="AH201">
        <v>2045</v>
      </c>
      <c r="AI201">
        <v>2046</v>
      </c>
      <c r="AJ201">
        <v>2047</v>
      </c>
      <c r="AK201">
        <v>2048</v>
      </c>
      <c r="AL201">
        <v>2049</v>
      </c>
      <c r="AM201">
        <v>2050</v>
      </c>
      <c r="AN201">
        <v>2051</v>
      </c>
      <c r="AO201">
        <v>2052</v>
      </c>
      <c r="AP201">
        <v>2053</v>
      </c>
      <c r="AQ201">
        <v>2054</v>
      </c>
      <c r="AR201">
        <v>2055</v>
      </c>
      <c r="AS201">
        <v>2056</v>
      </c>
      <c r="AT201">
        <v>2057</v>
      </c>
      <c r="AU201">
        <v>2058</v>
      </c>
      <c r="AV201">
        <v>2059</v>
      </c>
      <c r="AW201">
        <v>2060</v>
      </c>
      <c r="AX201">
        <v>2061</v>
      </c>
      <c r="AY201">
        <v>2062</v>
      </c>
    </row>
    <row r="202" spans="1:51">
      <c r="A202" t="s">
        <v>104</v>
      </c>
      <c r="B202">
        <v>61.2</v>
      </c>
      <c r="C202">
        <v>63.08</v>
      </c>
      <c r="D202">
        <v>65.22</v>
      </c>
      <c r="E202">
        <v>67.540000000000006</v>
      </c>
      <c r="F202">
        <v>69.930000000000007</v>
      </c>
      <c r="G202">
        <v>72.290000000000006</v>
      </c>
      <c r="H202">
        <v>74.72</v>
      </c>
      <c r="I202">
        <v>77.34</v>
      </c>
      <c r="J202">
        <v>79.95</v>
      </c>
      <c r="K202">
        <v>82.64</v>
      </c>
      <c r="L202">
        <v>85.43</v>
      </c>
      <c r="M202">
        <v>88.35</v>
      </c>
      <c r="N202">
        <v>91.37</v>
      </c>
      <c r="O202">
        <v>94.48</v>
      </c>
      <c r="P202">
        <v>97.7</v>
      </c>
      <c r="Q202">
        <v>101.01</v>
      </c>
      <c r="R202">
        <v>104.43</v>
      </c>
      <c r="S202">
        <v>107.97</v>
      </c>
      <c r="T202">
        <v>111.62</v>
      </c>
      <c r="U202">
        <v>115.41</v>
      </c>
      <c r="V202">
        <v>95.18</v>
      </c>
      <c r="W202">
        <v>96.48</v>
      </c>
      <c r="X202">
        <v>101.6</v>
      </c>
      <c r="Y202">
        <v>102.9</v>
      </c>
      <c r="Z202">
        <v>103.18</v>
      </c>
      <c r="AA202">
        <v>107.77</v>
      </c>
      <c r="AB202">
        <v>109.61</v>
      </c>
      <c r="AC202">
        <v>110.37</v>
      </c>
      <c r="AD202">
        <v>115.33</v>
      </c>
      <c r="AE202">
        <v>118.13</v>
      </c>
      <c r="AF202">
        <v>121.71</v>
      </c>
      <c r="AG202">
        <v>122.27</v>
      </c>
      <c r="AH202">
        <v>126.52</v>
      </c>
      <c r="AI202">
        <v>130.11000000000001</v>
      </c>
      <c r="AJ202">
        <v>133</v>
      </c>
      <c r="AK202">
        <v>134.38</v>
      </c>
      <c r="AL202">
        <v>134.62</v>
      </c>
      <c r="AM202">
        <v>135.94999999999999</v>
      </c>
      <c r="AN202">
        <v>139.61000000000001</v>
      </c>
      <c r="AO202">
        <v>141.61000000000001</v>
      </c>
      <c r="AP202">
        <v>144.1</v>
      </c>
      <c r="AQ202">
        <v>147.88</v>
      </c>
      <c r="AR202">
        <v>149.63999999999999</v>
      </c>
      <c r="AS202">
        <v>151.82</v>
      </c>
      <c r="AT202">
        <v>153.87</v>
      </c>
      <c r="AU202">
        <v>155.07</v>
      </c>
      <c r="AV202">
        <v>157.59</v>
      </c>
      <c r="AW202">
        <v>160</v>
      </c>
      <c r="AX202">
        <v>162.52000000000001</v>
      </c>
      <c r="AY202">
        <v>166.48</v>
      </c>
    </row>
    <row r="203" spans="1:51">
      <c r="A203" t="s">
        <v>105</v>
      </c>
      <c r="B203">
        <v>61.2</v>
      </c>
      <c r="C203">
        <v>63.08</v>
      </c>
      <c r="D203">
        <v>65.260000000000005</v>
      </c>
      <c r="E203">
        <v>67.63</v>
      </c>
      <c r="F203">
        <v>70.06</v>
      </c>
      <c r="G203">
        <v>72.47</v>
      </c>
      <c r="H203">
        <v>74.959999999999994</v>
      </c>
      <c r="I203">
        <v>77.64</v>
      </c>
      <c r="J203">
        <v>80.3</v>
      </c>
      <c r="K203">
        <v>83.07</v>
      </c>
      <c r="L203">
        <v>85.92</v>
      </c>
      <c r="M203">
        <v>88.91</v>
      </c>
      <c r="N203">
        <v>92.01</v>
      </c>
      <c r="O203">
        <v>95.2</v>
      </c>
      <c r="P203">
        <v>98.51</v>
      </c>
      <c r="Q203">
        <v>101.91</v>
      </c>
      <c r="R203">
        <v>105.43</v>
      </c>
      <c r="S203">
        <v>109.08</v>
      </c>
      <c r="T203">
        <v>112.84</v>
      </c>
      <c r="U203">
        <v>116.74</v>
      </c>
      <c r="V203">
        <v>97.06</v>
      </c>
      <c r="W203">
        <v>96.87</v>
      </c>
      <c r="X203">
        <v>102.7</v>
      </c>
      <c r="Y203">
        <v>104.01</v>
      </c>
      <c r="Z203">
        <v>104.89</v>
      </c>
      <c r="AA203">
        <v>104.36</v>
      </c>
      <c r="AB203">
        <v>107.83</v>
      </c>
      <c r="AC203">
        <v>109.48</v>
      </c>
      <c r="AD203">
        <v>110.44</v>
      </c>
      <c r="AE203">
        <v>114.42</v>
      </c>
      <c r="AF203">
        <v>118.27</v>
      </c>
      <c r="AG203">
        <v>119.54</v>
      </c>
      <c r="AH203">
        <v>119.57</v>
      </c>
      <c r="AI203">
        <v>124.23</v>
      </c>
      <c r="AJ203">
        <v>127.02</v>
      </c>
      <c r="AK203">
        <v>127.77</v>
      </c>
      <c r="AL203">
        <v>127.28</v>
      </c>
      <c r="AM203">
        <v>128.35</v>
      </c>
      <c r="AN203">
        <v>131.58000000000001</v>
      </c>
      <c r="AO203">
        <v>132.97999999999999</v>
      </c>
      <c r="AP203">
        <v>133.19</v>
      </c>
      <c r="AQ203">
        <v>134.68</v>
      </c>
      <c r="AR203">
        <v>135.34</v>
      </c>
      <c r="AS203">
        <v>136.38</v>
      </c>
      <c r="AT203">
        <v>137.31</v>
      </c>
      <c r="AU203">
        <v>138.07</v>
      </c>
      <c r="AV203">
        <v>139.19999999999999</v>
      </c>
      <c r="AW203">
        <v>141.6</v>
      </c>
      <c r="AX203">
        <v>143.35</v>
      </c>
      <c r="AY203">
        <v>144.68</v>
      </c>
    </row>
    <row r="204" spans="1:51">
      <c r="A204" t="s">
        <v>22</v>
      </c>
      <c r="B204">
        <v>61.2</v>
      </c>
      <c r="C204">
        <v>63.08</v>
      </c>
      <c r="D204">
        <v>65.489999999999995</v>
      </c>
      <c r="E204">
        <v>68.099999999999994</v>
      </c>
      <c r="F204">
        <v>70.8</v>
      </c>
      <c r="G204">
        <v>73.489999999999995</v>
      </c>
      <c r="H204">
        <v>76.28</v>
      </c>
      <c r="I204">
        <v>79.290000000000006</v>
      </c>
      <c r="J204">
        <v>82.29</v>
      </c>
      <c r="K204">
        <v>85.43</v>
      </c>
      <c r="L204">
        <v>88.67</v>
      </c>
      <c r="M204">
        <v>92.08</v>
      </c>
      <c r="N204">
        <v>95.62</v>
      </c>
      <c r="O204">
        <v>99.28</v>
      </c>
      <c r="P204">
        <v>103.09</v>
      </c>
      <c r="Q204">
        <v>107.03</v>
      </c>
      <c r="R204">
        <v>111.11</v>
      </c>
      <c r="S204">
        <v>115.36</v>
      </c>
      <c r="T204">
        <v>119.76</v>
      </c>
      <c r="U204">
        <v>124.33</v>
      </c>
      <c r="V204">
        <v>99.94</v>
      </c>
      <c r="W204">
        <v>100.04</v>
      </c>
      <c r="X204">
        <v>101.5</v>
      </c>
      <c r="Y204">
        <v>101.61</v>
      </c>
      <c r="Z204">
        <v>101.44</v>
      </c>
      <c r="AA204">
        <v>102.37</v>
      </c>
      <c r="AB204">
        <v>103.94</v>
      </c>
      <c r="AC204">
        <v>104.8</v>
      </c>
      <c r="AD204">
        <v>106.21</v>
      </c>
      <c r="AE204">
        <v>108.96</v>
      </c>
      <c r="AF204">
        <v>111.99</v>
      </c>
      <c r="AG204">
        <v>114.12</v>
      </c>
      <c r="AH204">
        <v>115.25</v>
      </c>
      <c r="AI204">
        <v>119.05</v>
      </c>
      <c r="AJ204">
        <v>121.42</v>
      </c>
      <c r="AK204">
        <v>121.7</v>
      </c>
      <c r="AL204">
        <v>121.47</v>
      </c>
      <c r="AM204">
        <v>122.57</v>
      </c>
      <c r="AN204">
        <v>125.73</v>
      </c>
      <c r="AO204">
        <v>127.11</v>
      </c>
      <c r="AP204">
        <v>129.05000000000001</v>
      </c>
      <c r="AQ204">
        <v>132.34</v>
      </c>
      <c r="AR204">
        <v>133.51</v>
      </c>
      <c r="AS204">
        <v>134.28</v>
      </c>
      <c r="AT204">
        <v>135.46</v>
      </c>
      <c r="AU204">
        <v>136.07</v>
      </c>
      <c r="AV204">
        <v>137.13999999999999</v>
      </c>
      <c r="AW204">
        <v>138.5</v>
      </c>
      <c r="AX204">
        <v>139.85</v>
      </c>
      <c r="AY204">
        <v>141.19999999999999</v>
      </c>
    </row>
    <row r="205" spans="1:51">
      <c r="A205" t="s">
        <v>106</v>
      </c>
      <c r="B205">
        <v>61.2</v>
      </c>
      <c r="C205">
        <v>63.08</v>
      </c>
      <c r="D205">
        <v>65.22</v>
      </c>
      <c r="E205">
        <v>67.53</v>
      </c>
      <c r="F205">
        <v>69.91</v>
      </c>
      <c r="G205">
        <v>72.27</v>
      </c>
      <c r="H205">
        <v>74.69</v>
      </c>
      <c r="I205">
        <v>77.31</v>
      </c>
      <c r="J205">
        <v>79.91</v>
      </c>
      <c r="K205">
        <v>82.6</v>
      </c>
      <c r="L205">
        <v>85.38</v>
      </c>
      <c r="M205">
        <v>88.29</v>
      </c>
      <c r="N205">
        <v>91.3</v>
      </c>
      <c r="O205">
        <v>94.4</v>
      </c>
      <c r="P205">
        <v>97.61</v>
      </c>
      <c r="Q205">
        <v>100.92</v>
      </c>
      <c r="R205">
        <v>104.33</v>
      </c>
      <c r="S205">
        <v>107.86</v>
      </c>
      <c r="T205">
        <v>111.5</v>
      </c>
      <c r="U205">
        <v>115.27</v>
      </c>
      <c r="V205">
        <v>93.88</v>
      </c>
      <c r="W205">
        <v>94.75</v>
      </c>
      <c r="X205">
        <v>97.49</v>
      </c>
      <c r="Y205">
        <v>99.95</v>
      </c>
      <c r="Z205">
        <v>101.22</v>
      </c>
      <c r="AA205">
        <v>100.91</v>
      </c>
      <c r="AB205">
        <v>104.5</v>
      </c>
      <c r="AC205">
        <v>106.3</v>
      </c>
      <c r="AD205">
        <v>107.52</v>
      </c>
      <c r="AE205">
        <v>111.38</v>
      </c>
      <c r="AF205">
        <v>115.24</v>
      </c>
      <c r="AG205">
        <v>116.55</v>
      </c>
      <c r="AH205">
        <v>116.94</v>
      </c>
      <c r="AI205">
        <v>122.51</v>
      </c>
      <c r="AJ205">
        <v>123.35</v>
      </c>
      <c r="AK205">
        <v>125.13</v>
      </c>
      <c r="AL205">
        <v>124.72</v>
      </c>
      <c r="AM205">
        <v>125.75</v>
      </c>
      <c r="AN205">
        <v>128.82</v>
      </c>
      <c r="AO205">
        <v>129.97</v>
      </c>
      <c r="AP205">
        <v>131.06</v>
      </c>
      <c r="AQ205">
        <v>133.91999999999999</v>
      </c>
      <c r="AR205">
        <v>136.03</v>
      </c>
      <c r="AS205">
        <v>137.13999999999999</v>
      </c>
      <c r="AT205">
        <v>139.02000000000001</v>
      </c>
      <c r="AU205">
        <v>139.19999999999999</v>
      </c>
      <c r="AV205">
        <v>140.5</v>
      </c>
      <c r="AW205">
        <v>142.88</v>
      </c>
      <c r="AX205">
        <v>144.9</v>
      </c>
      <c r="AY205">
        <v>146.56</v>
      </c>
    </row>
    <row r="206" spans="1:51">
      <c r="A206" t="s">
        <v>107</v>
      </c>
      <c r="B206">
        <v>61.2</v>
      </c>
      <c r="C206">
        <v>63.08</v>
      </c>
      <c r="D206">
        <v>65.569999999999993</v>
      </c>
      <c r="E206">
        <v>68.260000000000005</v>
      </c>
      <c r="F206">
        <v>71.040000000000006</v>
      </c>
      <c r="G206">
        <v>73.83</v>
      </c>
      <c r="H206">
        <v>76.72</v>
      </c>
      <c r="I206">
        <v>79.84</v>
      </c>
      <c r="J206">
        <v>82.96</v>
      </c>
      <c r="K206">
        <v>86.21</v>
      </c>
      <c r="L206">
        <v>89.6</v>
      </c>
      <c r="M206">
        <v>93.14</v>
      </c>
      <c r="N206">
        <v>96.83</v>
      </c>
      <c r="O206">
        <v>100.66</v>
      </c>
      <c r="P206">
        <v>104.64</v>
      </c>
      <c r="Q206">
        <v>108.76</v>
      </c>
      <c r="R206">
        <v>113.05</v>
      </c>
      <c r="S206">
        <v>117.5</v>
      </c>
      <c r="T206">
        <v>122.12</v>
      </c>
      <c r="U206">
        <v>126.93</v>
      </c>
      <c r="V206">
        <v>100.07</v>
      </c>
      <c r="W206">
        <v>100.05</v>
      </c>
      <c r="X206">
        <v>101.31</v>
      </c>
      <c r="Y206">
        <v>101.89</v>
      </c>
      <c r="Z206">
        <v>102.15</v>
      </c>
      <c r="AA206">
        <v>102.9</v>
      </c>
      <c r="AB206">
        <v>102.92</v>
      </c>
      <c r="AC206">
        <v>102.89</v>
      </c>
      <c r="AD206">
        <v>105.53</v>
      </c>
      <c r="AE206">
        <v>105.92</v>
      </c>
      <c r="AF206">
        <v>107.8</v>
      </c>
      <c r="AG206">
        <v>108.13</v>
      </c>
      <c r="AH206">
        <v>109.92</v>
      </c>
      <c r="AI206">
        <v>111.68</v>
      </c>
      <c r="AJ206">
        <v>114.81</v>
      </c>
      <c r="AK206">
        <v>114.95</v>
      </c>
      <c r="AL206">
        <v>114.58</v>
      </c>
      <c r="AM206">
        <v>115.24</v>
      </c>
      <c r="AN206">
        <v>117.77</v>
      </c>
      <c r="AO206">
        <v>118.59</v>
      </c>
      <c r="AP206">
        <v>119.37</v>
      </c>
      <c r="AQ206">
        <v>121.88</v>
      </c>
      <c r="AR206">
        <v>122.76</v>
      </c>
      <c r="AS206">
        <v>122.21</v>
      </c>
      <c r="AT206">
        <v>123.17</v>
      </c>
      <c r="AU206">
        <v>123.09</v>
      </c>
      <c r="AV206">
        <v>124.14</v>
      </c>
      <c r="AW206">
        <v>125.45</v>
      </c>
      <c r="AX206">
        <v>126.35</v>
      </c>
      <c r="AY206">
        <v>127.13</v>
      </c>
    </row>
    <row r="207" spans="1:51">
      <c r="A207" t="s">
        <v>108</v>
      </c>
      <c r="B207">
        <v>61.2</v>
      </c>
      <c r="C207">
        <v>63.08</v>
      </c>
      <c r="D207">
        <v>65.55</v>
      </c>
      <c r="E207">
        <v>68.22</v>
      </c>
      <c r="F207">
        <v>70.989999999999995</v>
      </c>
      <c r="G207">
        <v>73.75</v>
      </c>
      <c r="H207">
        <v>76.61</v>
      </c>
      <c r="I207">
        <v>79.709999999999994</v>
      </c>
      <c r="J207">
        <v>82.8</v>
      </c>
      <c r="K207">
        <v>86.03</v>
      </c>
      <c r="L207">
        <v>89.38</v>
      </c>
      <c r="M207">
        <v>92.89</v>
      </c>
      <c r="N207">
        <v>96.55</v>
      </c>
      <c r="O207">
        <v>100.33</v>
      </c>
      <c r="P207">
        <v>104.28</v>
      </c>
      <c r="Q207">
        <v>108.35</v>
      </c>
      <c r="R207">
        <v>112.59</v>
      </c>
      <c r="S207">
        <v>116.99</v>
      </c>
      <c r="T207">
        <v>121.56</v>
      </c>
      <c r="U207">
        <v>126.31</v>
      </c>
      <c r="V207">
        <v>97.19</v>
      </c>
      <c r="W207">
        <v>97.24</v>
      </c>
      <c r="X207">
        <v>98.24</v>
      </c>
      <c r="Y207">
        <v>98.79</v>
      </c>
      <c r="Z207">
        <v>100</v>
      </c>
      <c r="AA207">
        <v>100.97</v>
      </c>
      <c r="AB207">
        <v>100.89</v>
      </c>
      <c r="AC207">
        <v>101.41</v>
      </c>
      <c r="AD207">
        <v>101.92</v>
      </c>
      <c r="AE207">
        <v>103.96</v>
      </c>
      <c r="AF207">
        <v>106.27</v>
      </c>
      <c r="AG207">
        <v>106.46</v>
      </c>
      <c r="AH207">
        <v>107.51</v>
      </c>
      <c r="AI207">
        <v>109.92</v>
      </c>
      <c r="AJ207">
        <v>113.08</v>
      </c>
      <c r="AK207">
        <v>113.1</v>
      </c>
      <c r="AL207">
        <v>112.66</v>
      </c>
      <c r="AM207">
        <v>113.18</v>
      </c>
      <c r="AN207">
        <v>115.93</v>
      </c>
      <c r="AO207">
        <v>116.87</v>
      </c>
      <c r="AP207">
        <v>117.6</v>
      </c>
      <c r="AQ207">
        <v>119.89</v>
      </c>
      <c r="AR207">
        <v>120.56</v>
      </c>
      <c r="AS207">
        <v>120.46</v>
      </c>
      <c r="AT207">
        <v>121.53</v>
      </c>
      <c r="AU207">
        <v>120.93</v>
      </c>
      <c r="AV207">
        <v>121.65</v>
      </c>
      <c r="AW207">
        <v>122.71</v>
      </c>
      <c r="AX207">
        <v>123.3</v>
      </c>
      <c r="AY207">
        <v>124.09</v>
      </c>
    </row>
    <row r="208" spans="1:51">
      <c r="A208" t="s">
        <v>109</v>
      </c>
      <c r="B208">
        <v>61.2</v>
      </c>
      <c r="C208">
        <v>63.08</v>
      </c>
      <c r="D208">
        <v>65.45</v>
      </c>
      <c r="E208">
        <v>68.03</v>
      </c>
      <c r="F208">
        <v>70.680000000000007</v>
      </c>
      <c r="G208">
        <v>73.33</v>
      </c>
      <c r="H208">
        <v>76.06</v>
      </c>
      <c r="I208">
        <v>79.02</v>
      </c>
      <c r="J208">
        <v>81.97</v>
      </c>
      <c r="K208">
        <v>85.04</v>
      </c>
      <c r="L208">
        <v>88.23</v>
      </c>
      <c r="M208">
        <v>91.56</v>
      </c>
      <c r="N208">
        <v>95.03</v>
      </c>
      <c r="O208">
        <v>98.61</v>
      </c>
      <c r="P208">
        <v>102.34</v>
      </c>
      <c r="Q208">
        <v>106.19</v>
      </c>
      <c r="R208">
        <v>110.18</v>
      </c>
      <c r="S208">
        <v>114.32</v>
      </c>
      <c r="T208">
        <v>118.62</v>
      </c>
      <c r="U208">
        <v>123.08</v>
      </c>
      <c r="V208">
        <v>95.94</v>
      </c>
      <c r="W208">
        <v>103.48</v>
      </c>
      <c r="X208">
        <v>105.7</v>
      </c>
      <c r="Y208">
        <v>106.88</v>
      </c>
      <c r="Z208">
        <v>106.81</v>
      </c>
      <c r="AA208">
        <v>107.34</v>
      </c>
      <c r="AB208">
        <v>107.08</v>
      </c>
      <c r="AC208">
        <v>107.35</v>
      </c>
      <c r="AD208">
        <v>107.62</v>
      </c>
      <c r="AE208">
        <v>109.53</v>
      </c>
      <c r="AF208">
        <v>111.59</v>
      </c>
      <c r="AG208">
        <v>111.64</v>
      </c>
      <c r="AH208">
        <v>112.47</v>
      </c>
      <c r="AI208">
        <v>114.81</v>
      </c>
      <c r="AJ208">
        <v>117.69</v>
      </c>
      <c r="AK208">
        <v>117.33</v>
      </c>
      <c r="AL208">
        <v>116.67</v>
      </c>
      <c r="AM208">
        <v>117.24</v>
      </c>
      <c r="AN208">
        <v>119.48</v>
      </c>
      <c r="AO208">
        <v>120.25</v>
      </c>
      <c r="AP208">
        <v>120.92</v>
      </c>
      <c r="AQ208">
        <v>123.02</v>
      </c>
      <c r="AR208">
        <v>123.56</v>
      </c>
      <c r="AS208">
        <v>124.01</v>
      </c>
      <c r="AT208">
        <v>124.99</v>
      </c>
      <c r="AU208">
        <v>124.45</v>
      </c>
      <c r="AV208">
        <v>125</v>
      </c>
      <c r="AW208">
        <v>125.89</v>
      </c>
      <c r="AX208">
        <v>126.46</v>
      </c>
      <c r="AY208">
        <v>127.39</v>
      </c>
    </row>
    <row r="209" spans="1:51">
      <c r="A209" t="s">
        <v>110</v>
      </c>
      <c r="B209">
        <v>61.2</v>
      </c>
      <c r="C209">
        <v>63.08</v>
      </c>
      <c r="D209">
        <v>65.260000000000005</v>
      </c>
      <c r="E209">
        <v>67.63</v>
      </c>
      <c r="F209">
        <v>70.069999999999993</v>
      </c>
      <c r="G209">
        <v>72.489999999999995</v>
      </c>
      <c r="H209">
        <v>74.98</v>
      </c>
      <c r="I209">
        <v>77.66</v>
      </c>
      <c r="J209">
        <v>80.33</v>
      </c>
      <c r="K209">
        <v>83.1</v>
      </c>
      <c r="L209">
        <v>85.97</v>
      </c>
      <c r="M209">
        <v>88.96</v>
      </c>
      <c r="N209">
        <v>92.06</v>
      </c>
      <c r="O209">
        <v>95.26</v>
      </c>
      <c r="P209">
        <v>98.58</v>
      </c>
      <c r="Q209">
        <v>101.99</v>
      </c>
      <c r="R209">
        <v>105.52</v>
      </c>
      <c r="S209">
        <v>109.17</v>
      </c>
      <c r="T209">
        <v>112.94</v>
      </c>
      <c r="U209">
        <v>116.85</v>
      </c>
      <c r="V209">
        <v>94.83</v>
      </c>
      <c r="W209">
        <v>95.58</v>
      </c>
      <c r="X209">
        <v>98.79</v>
      </c>
      <c r="Y209">
        <v>101.55</v>
      </c>
      <c r="Z209">
        <v>102.53</v>
      </c>
      <c r="AA209">
        <v>104.1</v>
      </c>
      <c r="AB209">
        <v>103.54</v>
      </c>
      <c r="AC209">
        <v>107.11</v>
      </c>
      <c r="AD209">
        <v>109.86</v>
      </c>
      <c r="AE209">
        <v>111.2</v>
      </c>
      <c r="AF209">
        <v>114.48</v>
      </c>
      <c r="AG209">
        <v>116.58</v>
      </c>
      <c r="AH209">
        <v>116.73</v>
      </c>
      <c r="AI209">
        <v>121.5</v>
      </c>
      <c r="AJ209">
        <v>124.35</v>
      </c>
      <c r="AK209">
        <v>125.18</v>
      </c>
      <c r="AL209">
        <v>124.79</v>
      </c>
      <c r="AM209">
        <v>125.88</v>
      </c>
      <c r="AN209">
        <v>129.12</v>
      </c>
      <c r="AO209">
        <v>130.28</v>
      </c>
      <c r="AP209">
        <v>131.54</v>
      </c>
      <c r="AQ209">
        <v>134.18</v>
      </c>
      <c r="AR209">
        <v>135.21</v>
      </c>
      <c r="AS209">
        <v>136.47999999999999</v>
      </c>
      <c r="AT209">
        <v>138.38999999999999</v>
      </c>
      <c r="AU209">
        <v>138.56</v>
      </c>
      <c r="AV209">
        <v>139.76</v>
      </c>
      <c r="AW209">
        <v>141.44</v>
      </c>
      <c r="AX209">
        <v>142.82</v>
      </c>
      <c r="AY209">
        <v>146.33000000000001</v>
      </c>
    </row>
    <row r="210" spans="1:51">
      <c r="C210" t="s">
        <v>1</v>
      </c>
      <c r="D210" t="s">
        <v>0</v>
      </c>
      <c r="F210" t="s">
        <v>2</v>
      </c>
    </row>
    <row r="211" spans="1:51">
      <c r="A211" t="s">
        <v>99</v>
      </c>
      <c r="B211" t="s">
        <v>100</v>
      </c>
      <c r="C211" t="s">
        <v>103</v>
      </c>
      <c r="D211" t="s">
        <v>103</v>
      </c>
      <c r="F211" t="s">
        <v>28</v>
      </c>
    </row>
    <row r="212" spans="1:51">
      <c r="B212">
        <v>2013</v>
      </c>
      <c r="C212">
        <v>2014</v>
      </c>
      <c r="D212">
        <v>2015</v>
      </c>
      <c r="E212">
        <v>2016</v>
      </c>
      <c r="F212">
        <v>2017</v>
      </c>
      <c r="G212">
        <v>2018</v>
      </c>
      <c r="H212">
        <v>2019</v>
      </c>
      <c r="I212">
        <v>2020</v>
      </c>
      <c r="J212">
        <v>2021</v>
      </c>
      <c r="K212">
        <v>2022</v>
      </c>
      <c r="L212">
        <v>2023</v>
      </c>
      <c r="M212">
        <v>2024</v>
      </c>
      <c r="N212">
        <v>2025</v>
      </c>
      <c r="O212">
        <v>2026</v>
      </c>
      <c r="P212">
        <v>2027</v>
      </c>
      <c r="Q212">
        <v>2028</v>
      </c>
      <c r="R212">
        <v>2029</v>
      </c>
      <c r="S212">
        <v>2030</v>
      </c>
      <c r="T212">
        <v>2031</v>
      </c>
      <c r="U212">
        <v>2032</v>
      </c>
      <c r="V212">
        <v>2033</v>
      </c>
      <c r="W212">
        <v>2034</v>
      </c>
      <c r="X212">
        <v>2035</v>
      </c>
      <c r="Y212">
        <v>2036</v>
      </c>
      <c r="Z212">
        <v>2037</v>
      </c>
      <c r="AA212">
        <v>2038</v>
      </c>
      <c r="AB212">
        <v>2039</v>
      </c>
      <c r="AC212">
        <v>2040</v>
      </c>
      <c r="AD212">
        <v>2041</v>
      </c>
      <c r="AE212">
        <v>2042</v>
      </c>
      <c r="AF212">
        <v>2043</v>
      </c>
      <c r="AG212">
        <v>2044</v>
      </c>
      <c r="AH212">
        <v>2045</v>
      </c>
      <c r="AI212">
        <v>2046</v>
      </c>
      <c r="AJ212">
        <v>2047</v>
      </c>
      <c r="AK212">
        <v>2048</v>
      </c>
      <c r="AL212">
        <v>2049</v>
      </c>
      <c r="AM212">
        <v>2050</v>
      </c>
      <c r="AN212">
        <v>2051</v>
      </c>
      <c r="AO212">
        <v>2052</v>
      </c>
      <c r="AP212">
        <v>2053</v>
      </c>
      <c r="AQ212">
        <v>2054</v>
      </c>
      <c r="AR212">
        <v>2055</v>
      </c>
      <c r="AS212">
        <v>2056</v>
      </c>
      <c r="AT212">
        <v>2057</v>
      </c>
      <c r="AU212">
        <v>2058</v>
      </c>
      <c r="AV212">
        <v>2059</v>
      </c>
      <c r="AW212">
        <v>2060</v>
      </c>
      <c r="AX212">
        <v>2061</v>
      </c>
      <c r="AY212">
        <v>2062</v>
      </c>
    </row>
    <row r="213" spans="1:51">
      <c r="A213" t="s">
        <v>104</v>
      </c>
      <c r="B213">
        <v>61.2</v>
      </c>
      <c r="C213">
        <v>63.08</v>
      </c>
      <c r="D213">
        <v>65.180000000000007</v>
      </c>
      <c r="E213">
        <v>67.47</v>
      </c>
      <c r="F213">
        <v>69.81</v>
      </c>
      <c r="G213">
        <v>72.13</v>
      </c>
      <c r="H213">
        <v>74.510000000000005</v>
      </c>
      <c r="I213">
        <v>77.09</v>
      </c>
      <c r="J213">
        <v>79.64</v>
      </c>
      <c r="K213">
        <v>82.29</v>
      </c>
      <c r="L213">
        <v>85.02</v>
      </c>
      <c r="M213">
        <v>87.87</v>
      </c>
      <c r="N213">
        <v>90.82</v>
      </c>
      <c r="O213">
        <v>93.86</v>
      </c>
      <c r="P213">
        <v>97.01</v>
      </c>
      <c r="Q213">
        <v>100.24</v>
      </c>
      <c r="R213">
        <v>103.58</v>
      </c>
      <c r="S213">
        <v>107.04</v>
      </c>
      <c r="T213">
        <v>110.6</v>
      </c>
      <c r="U213">
        <v>114.29</v>
      </c>
      <c r="V213">
        <v>93.71</v>
      </c>
      <c r="W213">
        <v>95.04</v>
      </c>
      <c r="X213">
        <v>99.8</v>
      </c>
      <c r="Y213">
        <v>101.14</v>
      </c>
      <c r="Z213">
        <v>101.47</v>
      </c>
      <c r="AA213">
        <v>105.41</v>
      </c>
      <c r="AB213">
        <v>107.14</v>
      </c>
      <c r="AC213">
        <v>107.97</v>
      </c>
      <c r="AD213">
        <v>112.26</v>
      </c>
      <c r="AE213">
        <v>115.04</v>
      </c>
      <c r="AF213">
        <v>118.73</v>
      </c>
      <c r="AG213">
        <v>119.37</v>
      </c>
      <c r="AH213">
        <v>122.81</v>
      </c>
      <c r="AI213">
        <v>126.47</v>
      </c>
      <c r="AJ213">
        <v>129.51</v>
      </c>
      <c r="AK213">
        <v>130.83000000000001</v>
      </c>
      <c r="AL213">
        <v>131.19</v>
      </c>
      <c r="AM213">
        <v>132.76</v>
      </c>
      <c r="AN213">
        <v>136.54</v>
      </c>
      <c r="AO213">
        <v>138.63999999999999</v>
      </c>
      <c r="AP213">
        <v>141.1</v>
      </c>
      <c r="AQ213">
        <v>144.96</v>
      </c>
      <c r="AR213">
        <v>146.75</v>
      </c>
      <c r="AS213">
        <v>148.97999999999999</v>
      </c>
      <c r="AT213">
        <v>151.03</v>
      </c>
      <c r="AU213">
        <v>152.26</v>
      </c>
      <c r="AV213">
        <v>154.71</v>
      </c>
      <c r="AW213">
        <v>156.97999999999999</v>
      </c>
      <c r="AX213">
        <v>159.44999999999999</v>
      </c>
      <c r="AY213">
        <v>162.85</v>
      </c>
    </row>
    <row r="214" spans="1:51">
      <c r="A214" t="s">
        <v>105</v>
      </c>
      <c r="B214">
        <v>61.2</v>
      </c>
      <c r="C214">
        <v>63.08</v>
      </c>
      <c r="D214">
        <v>65.2</v>
      </c>
      <c r="E214">
        <v>67.489999999999995</v>
      </c>
      <c r="F214">
        <v>69.849999999999994</v>
      </c>
      <c r="G214">
        <v>72.19</v>
      </c>
      <c r="H214">
        <v>74.59</v>
      </c>
      <c r="I214">
        <v>77.19</v>
      </c>
      <c r="J214">
        <v>79.75</v>
      </c>
      <c r="K214">
        <v>82.42</v>
      </c>
      <c r="L214">
        <v>85.17</v>
      </c>
      <c r="M214">
        <v>88.05</v>
      </c>
      <c r="N214">
        <v>91.02</v>
      </c>
      <c r="O214">
        <v>94.09</v>
      </c>
      <c r="P214">
        <v>97.27</v>
      </c>
      <c r="Q214">
        <v>100.53</v>
      </c>
      <c r="R214">
        <v>103.9</v>
      </c>
      <c r="S214">
        <v>107.38</v>
      </c>
      <c r="T214">
        <v>110.98</v>
      </c>
      <c r="U214">
        <v>114.7</v>
      </c>
      <c r="V214">
        <v>95.51</v>
      </c>
      <c r="W214">
        <v>95.13</v>
      </c>
      <c r="X214">
        <v>100.27</v>
      </c>
      <c r="Y214">
        <v>101.57</v>
      </c>
      <c r="Z214">
        <v>102.49</v>
      </c>
      <c r="AA214">
        <v>101.99</v>
      </c>
      <c r="AB214">
        <v>104.81</v>
      </c>
      <c r="AC214">
        <v>106.39</v>
      </c>
      <c r="AD214">
        <v>107.41</v>
      </c>
      <c r="AE214">
        <v>110.65</v>
      </c>
      <c r="AF214">
        <v>114.5</v>
      </c>
      <c r="AG214">
        <v>115.84</v>
      </c>
      <c r="AH214">
        <v>116.03</v>
      </c>
      <c r="AI214">
        <v>119.91</v>
      </c>
      <c r="AJ214">
        <v>122.68</v>
      </c>
      <c r="AK214">
        <v>123.72</v>
      </c>
      <c r="AL214">
        <v>123.32</v>
      </c>
      <c r="AM214">
        <v>124.5</v>
      </c>
      <c r="AN214">
        <v>127.83</v>
      </c>
      <c r="AO214">
        <v>129.47999999999999</v>
      </c>
      <c r="AP214">
        <v>129.85</v>
      </c>
      <c r="AQ214">
        <v>131.91</v>
      </c>
      <c r="AR214">
        <v>132.49</v>
      </c>
      <c r="AS214">
        <v>133.38</v>
      </c>
      <c r="AT214">
        <v>134.66</v>
      </c>
      <c r="AU214">
        <v>135.55000000000001</v>
      </c>
      <c r="AV214">
        <v>137.06</v>
      </c>
      <c r="AW214">
        <v>139.69</v>
      </c>
      <c r="AX214">
        <v>140.87</v>
      </c>
      <c r="AY214">
        <v>142.5</v>
      </c>
    </row>
    <row r="215" spans="1:51">
      <c r="A215" t="s">
        <v>22</v>
      </c>
      <c r="B215">
        <v>61.2</v>
      </c>
      <c r="C215">
        <v>63.08</v>
      </c>
      <c r="D215">
        <v>65.42</v>
      </c>
      <c r="E215">
        <v>67.95</v>
      </c>
      <c r="F215">
        <v>70.56</v>
      </c>
      <c r="G215">
        <v>73.17</v>
      </c>
      <c r="H215">
        <v>75.849999999999994</v>
      </c>
      <c r="I215">
        <v>78.760000000000005</v>
      </c>
      <c r="J215">
        <v>81.650000000000006</v>
      </c>
      <c r="K215">
        <v>84.67</v>
      </c>
      <c r="L215">
        <v>87.79</v>
      </c>
      <c r="M215">
        <v>91.05</v>
      </c>
      <c r="N215">
        <v>94.45</v>
      </c>
      <c r="O215">
        <v>97.96</v>
      </c>
      <c r="P215">
        <v>101.61</v>
      </c>
      <c r="Q215">
        <v>105.37</v>
      </c>
      <c r="R215">
        <v>109.27</v>
      </c>
      <c r="S215">
        <v>113.31</v>
      </c>
      <c r="T215">
        <v>117.5</v>
      </c>
      <c r="U215">
        <v>121.85</v>
      </c>
      <c r="V215">
        <v>97.77</v>
      </c>
      <c r="W215">
        <v>97.92</v>
      </c>
      <c r="X215">
        <v>99.41</v>
      </c>
      <c r="Y215">
        <v>99.62</v>
      </c>
      <c r="Z215">
        <v>99.56</v>
      </c>
      <c r="AA215">
        <v>100.53</v>
      </c>
      <c r="AB215">
        <v>101.83</v>
      </c>
      <c r="AC215">
        <v>102.72</v>
      </c>
      <c r="AD215">
        <v>104.15</v>
      </c>
      <c r="AE215">
        <v>106.62</v>
      </c>
      <c r="AF215">
        <v>109.62</v>
      </c>
      <c r="AG215">
        <v>111.5</v>
      </c>
      <c r="AH215">
        <v>112.59</v>
      </c>
      <c r="AI215">
        <v>116.05</v>
      </c>
      <c r="AJ215">
        <v>118.61</v>
      </c>
      <c r="AK215">
        <v>118.98</v>
      </c>
      <c r="AL215">
        <v>118.84</v>
      </c>
      <c r="AM215">
        <v>120</v>
      </c>
      <c r="AN215">
        <v>123.23</v>
      </c>
      <c r="AO215">
        <v>124.69</v>
      </c>
      <c r="AP215">
        <v>126.51</v>
      </c>
      <c r="AQ215">
        <v>129.82</v>
      </c>
      <c r="AR215">
        <v>131.06</v>
      </c>
      <c r="AS215">
        <v>131.96</v>
      </c>
      <c r="AT215">
        <v>133.24</v>
      </c>
      <c r="AU215">
        <v>134</v>
      </c>
      <c r="AV215">
        <v>135.13999999999999</v>
      </c>
      <c r="AW215">
        <v>136.58000000000001</v>
      </c>
      <c r="AX215">
        <v>138.1</v>
      </c>
      <c r="AY215">
        <v>139.41999999999999</v>
      </c>
    </row>
    <row r="216" spans="1:51">
      <c r="A216" t="s">
        <v>106</v>
      </c>
      <c r="B216">
        <v>61.2</v>
      </c>
      <c r="C216">
        <v>63.08</v>
      </c>
      <c r="D216">
        <v>65.13</v>
      </c>
      <c r="E216">
        <v>67.36</v>
      </c>
      <c r="F216">
        <v>69.64</v>
      </c>
      <c r="G216">
        <v>71.900000000000006</v>
      </c>
      <c r="H216">
        <v>74.209999999999994</v>
      </c>
      <c r="I216">
        <v>76.72</v>
      </c>
      <c r="J216">
        <v>79.19</v>
      </c>
      <c r="K216">
        <v>81.760000000000005</v>
      </c>
      <c r="L216">
        <v>84.4</v>
      </c>
      <c r="M216">
        <v>87.16</v>
      </c>
      <c r="N216">
        <v>90.02</v>
      </c>
      <c r="O216">
        <v>92.95</v>
      </c>
      <c r="P216">
        <v>95.99</v>
      </c>
      <c r="Q216">
        <v>99.11</v>
      </c>
      <c r="R216">
        <v>102.33</v>
      </c>
      <c r="S216">
        <v>105.66</v>
      </c>
      <c r="T216">
        <v>109.09</v>
      </c>
      <c r="U216">
        <v>112.63</v>
      </c>
      <c r="V216">
        <v>91.83</v>
      </c>
      <c r="W216">
        <v>92.62</v>
      </c>
      <c r="X216">
        <v>95.39</v>
      </c>
      <c r="Y216">
        <v>98.07</v>
      </c>
      <c r="Z216">
        <v>99.36</v>
      </c>
      <c r="AA216">
        <v>99.02</v>
      </c>
      <c r="AB216">
        <v>101.92</v>
      </c>
      <c r="AC216">
        <v>103.56</v>
      </c>
      <c r="AD216">
        <v>104.81</v>
      </c>
      <c r="AE216">
        <v>108.02</v>
      </c>
      <c r="AF216">
        <v>111.83</v>
      </c>
      <c r="AG216">
        <v>113.2</v>
      </c>
      <c r="AH216">
        <v>113.66</v>
      </c>
      <c r="AI216">
        <v>118.53</v>
      </c>
      <c r="AJ216">
        <v>119.28</v>
      </c>
      <c r="AK216">
        <v>121.3</v>
      </c>
      <c r="AL216">
        <v>121.07</v>
      </c>
      <c r="AM216">
        <v>122.12</v>
      </c>
      <c r="AN216">
        <v>125.32</v>
      </c>
      <c r="AO216">
        <v>126.72</v>
      </c>
      <c r="AP216">
        <v>127.88</v>
      </c>
      <c r="AQ216">
        <v>131.05000000000001</v>
      </c>
      <c r="AR216">
        <v>133.12</v>
      </c>
      <c r="AS216">
        <v>134.38999999999999</v>
      </c>
      <c r="AT216">
        <v>135.69999999999999</v>
      </c>
      <c r="AU216">
        <v>136.46</v>
      </c>
      <c r="AV216">
        <v>137.86000000000001</v>
      </c>
      <c r="AW216">
        <v>139.96</v>
      </c>
      <c r="AX216">
        <v>142.06</v>
      </c>
      <c r="AY216">
        <v>143.81</v>
      </c>
    </row>
    <row r="217" spans="1:51">
      <c r="A217" t="s">
        <v>107</v>
      </c>
      <c r="B217">
        <v>61.2</v>
      </c>
      <c r="C217">
        <v>63.08</v>
      </c>
      <c r="D217">
        <v>65.430000000000007</v>
      </c>
      <c r="E217">
        <v>67.98</v>
      </c>
      <c r="F217">
        <v>70.61</v>
      </c>
      <c r="G217">
        <v>73.23</v>
      </c>
      <c r="H217">
        <v>75.930000000000007</v>
      </c>
      <c r="I217">
        <v>78.86</v>
      </c>
      <c r="J217">
        <v>81.77</v>
      </c>
      <c r="K217">
        <v>84.81</v>
      </c>
      <c r="L217">
        <v>87.95</v>
      </c>
      <c r="M217">
        <v>91.25</v>
      </c>
      <c r="N217">
        <v>94.67</v>
      </c>
      <c r="O217">
        <v>98.21</v>
      </c>
      <c r="P217">
        <v>101.88</v>
      </c>
      <c r="Q217">
        <v>105.68</v>
      </c>
      <c r="R217">
        <v>109.61</v>
      </c>
      <c r="S217">
        <v>113.69</v>
      </c>
      <c r="T217">
        <v>117.92</v>
      </c>
      <c r="U217">
        <v>122.31</v>
      </c>
      <c r="V217">
        <v>96.83</v>
      </c>
      <c r="W217">
        <v>96.91</v>
      </c>
      <c r="X217">
        <v>98.1</v>
      </c>
      <c r="Y217">
        <v>98.72</v>
      </c>
      <c r="Z217">
        <v>99.15</v>
      </c>
      <c r="AA217">
        <v>100</v>
      </c>
      <c r="AB217">
        <v>100.15</v>
      </c>
      <c r="AC217">
        <v>100.17</v>
      </c>
      <c r="AD217">
        <v>102.61</v>
      </c>
      <c r="AE217">
        <v>103.08</v>
      </c>
      <c r="AF217">
        <v>105.05</v>
      </c>
      <c r="AG217">
        <v>105.48</v>
      </c>
      <c r="AH217">
        <v>107.01</v>
      </c>
      <c r="AI217">
        <v>108.75</v>
      </c>
      <c r="AJ217">
        <v>111.55</v>
      </c>
      <c r="AK217">
        <v>111.78</v>
      </c>
      <c r="AL217">
        <v>111.48</v>
      </c>
      <c r="AM217">
        <v>112.18</v>
      </c>
      <c r="AN217">
        <v>115</v>
      </c>
      <c r="AO217">
        <v>116.19</v>
      </c>
      <c r="AP217">
        <v>116.81</v>
      </c>
      <c r="AQ217">
        <v>119.48</v>
      </c>
      <c r="AR217">
        <v>120.4</v>
      </c>
      <c r="AS217">
        <v>120.23</v>
      </c>
      <c r="AT217">
        <v>120.93</v>
      </c>
      <c r="AU217">
        <v>121.13</v>
      </c>
      <c r="AV217">
        <v>121.98</v>
      </c>
      <c r="AW217">
        <v>123.25</v>
      </c>
      <c r="AX217">
        <v>124.37</v>
      </c>
      <c r="AY217">
        <v>125.18</v>
      </c>
    </row>
    <row r="218" spans="1:51">
      <c r="A218" t="s">
        <v>108</v>
      </c>
      <c r="B218">
        <v>61.2</v>
      </c>
      <c r="C218">
        <v>63.08</v>
      </c>
      <c r="D218">
        <v>65.400000000000006</v>
      </c>
      <c r="E218">
        <v>67.92</v>
      </c>
      <c r="F218">
        <v>70.510000000000005</v>
      </c>
      <c r="G218">
        <v>73.099999999999994</v>
      </c>
      <c r="H218">
        <v>75.760000000000005</v>
      </c>
      <c r="I218">
        <v>78.64</v>
      </c>
      <c r="J218">
        <v>81.52</v>
      </c>
      <c r="K218">
        <v>84.5</v>
      </c>
      <c r="L218">
        <v>87.6</v>
      </c>
      <c r="M218">
        <v>90.84</v>
      </c>
      <c r="N218">
        <v>94.2</v>
      </c>
      <c r="O218">
        <v>97.68</v>
      </c>
      <c r="P218">
        <v>101.29</v>
      </c>
      <c r="Q218">
        <v>105.02</v>
      </c>
      <c r="R218">
        <v>108.88</v>
      </c>
      <c r="S218">
        <v>112.88</v>
      </c>
      <c r="T218">
        <v>117.03</v>
      </c>
      <c r="U218">
        <v>121.33</v>
      </c>
      <c r="V218">
        <v>93.84</v>
      </c>
      <c r="W218">
        <v>93.96</v>
      </c>
      <c r="X218">
        <v>95.06</v>
      </c>
      <c r="Y218">
        <v>95.51</v>
      </c>
      <c r="Z218">
        <v>97.04</v>
      </c>
      <c r="AA218">
        <v>98.09</v>
      </c>
      <c r="AB218">
        <v>98.17</v>
      </c>
      <c r="AC218">
        <v>98.79</v>
      </c>
      <c r="AD218">
        <v>99.38</v>
      </c>
      <c r="AE218">
        <v>101.17</v>
      </c>
      <c r="AF218">
        <v>103.51</v>
      </c>
      <c r="AG218">
        <v>103.85</v>
      </c>
      <c r="AH218">
        <v>104.58</v>
      </c>
      <c r="AI218">
        <v>106.94</v>
      </c>
      <c r="AJ218">
        <v>109.91</v>
      </c>
      <c r="AK218">
        <v>109.96</v>
      </c>
      <c r="AL218">
        <v>109.6</v>
      </c>
      <c r="AM218">
        <v>110.26</v>
      </c>
      <c r="AN218">
        <v>113.01</v>
      </c>
      <c r="AO218">
        <v>114.13</v>
      </c>
      <c r="AP218">
        <v>114.68</v>
      </c>
      <c r="AQ218">
        <v>117.28</v>
      </c>
      <c r="AR218">
        <v>118.12</v>
      </c>
      <c r="AS218">
        <v>118.12</v>
      </c>
      <c r="AT218">
        <v>118.72</v>
      </c>
      <c r="AU218">
        <v>118.85</v>
      </c>
      <c r="AV218">
        <v>119.55</v>
      </c>
      <c r="AW218">
        <v>120.63</v>
      </c>
      <c r="AX218">
        <v>121.5</v>
      </c>
      <c r="AY218">
        <v>122.34</v>
      </c>
    </row>
    <row r="219" spans="1:51">
      <c r="A219" t="s">
        <v>109</v>
      </c>
      <c r="B219">
        <v>61.2</v>
      </c>
      <c r="C219">
        <v>63.08</v>
      </c>
      <c r="D219">
        <v>65.34</v>
      </c>
      <c r="E219">
        <v>67.8</v>
      </c>
      <c r="F219">
        <v>70.33</v>
      </c>
      <c r="G219">
        <v>72.84</v>
      </c>
      <c r="H219">
        <v>75.44</v>
      </c>
      <c r="I219">
        <v>78.239999999999995</v>
      </c>
      <c r="J219">
        <v>81.03</v>
      </c>
      <c r="K219">
        <v>83.92</v>
      </c>
      <c r="L219">
        <v>86.92</v>
      </c>
      <c r="M219">
        <v>90.06</v>
      </c>
      <c r="N219">
        <v>93.31</v>
      </c>
      <c r="O219">
        <v>96.67</v>
      </c>
      <c r="P219">
        <v>100.16</v>
      </c>
      <c r="Q219">
        <v>103.76</v>
      </c>
      <c r="R219">
        <v>107.48</v>
      </c>
      <c r="S219">
        <v>111.33</v>
      </c>
      <c r="T219">
        <v>115.32</v>
      </c>
      <c r="U219">
        <v>119.46</v>
      </c>
      <c r="V219">
        <v>92.96</v>
      </c>
      <c r="W219">
        <v>99.2</v>
      </c>
      <c r="X219">
        <v>101.43</v>
      </c>
      <c r="Y219">
        <v>102.73</v>
      </c>
      <c r="Z219">
        <v>102.99</v>
      </c>
      <c r="AA219">
        <v>103.63</v>
      </c>
      <c r="AB219">
        <v>103.47</v>
      </c>
      <c r="AC219">
        <v>103.92</v>
      </c>
      <c r="AD219">
        <v>104.25</v>
      </c>
      <c r="AE219">
        <v>105.95</v>
      </c>
      <c r="AF219">
        <v>108.07</v>
      </c>
      <c r="AG219">
        <v>108.23</v>
      </c>
      <c r="AH219">
        <v>108.89</v>
      </c>
      <c r="AI219">
        <v>111.24</v>
      </c>
      <c r="AJ219">
        <v>113.89</v>
      </c>
      <c r="AK219">
        <v>113.59</v>
      </c>
      <c r="AL219">
        <v>113</v>
      </c>
      <c r="AM219">
        <v>113.65</v>
      </c>
      <c r="AN219">
        <v>116.01</v>
      </c>
      <c r="AO219">
        <v>117.22</v>
      </c>
      <c r="AP219">
        <v>117.75</v>
      </c>
      <c r="AQ219">
        <v>119.95</v>
      </c>
      <c r="AR219">
        <v>120.62</v>
      </c>
      <c r="AS219">
        <v>121.13</v>
      </c>
      <c r="AT219">
        <v>121.69</v>
      </c>
      <c r="AU219">
        <v>121.78</v>
      </c>
      <c r="AV219">
        <v>122.52</v>
      </c>
      <c r="AW219">
        <v>123.38</v>
      </c>
      <c r="AX219">
        <v>124.28</v>
      </c>
      <c r="AY219">
        <v>125.14</v>
      </c>
    </row>
    <row r="220" spans="1:51">
      <c r="A220" t="s">
        <v>110</v>
      </c>
      <c r="B220">
        <v>61.2</v>
      </c>
      <c r="C220">
        <v>63.08</v>
      </c>
      <c r="D220">
        <v>65.17</v>
      </c>
      <c r="E220">
        <v>67.45</v>
      </c>
      <c r="F220">
        <v>69.78</v>
      </c>
      <c r="G220">
        <v>72.09</v>
      </c>
      <c r="H220">
        <v>74.459999999999994</v>
      </c>
      <c r="I220">
        <v>77.02</v>
      </c>
      <c r="J220">
        <v>79.56</v>
      </c>
      <c r="K220">
        <v>82.19</v>
      </c>
      <c r="L220">
        <v>84.91</v>
      </c>
      <c r="M220">
        <v>87.74</v>
      </c>
      <c r="N220">
        <v>90.68</v>
      </c>
      <c r="O220">
        <v>93.7</v>
      </c>
      <c r="P220">
        <v>96.83</v>
      </c>
      <c r="Q220">
        <v>100.04</v>
      </c>
      <c r="R220">
        <v>103.36</v>
      </c>
      <c r="S220">
        <v>106.79</v>
      </c>
      <c r="T220">
        <v>110.32</v>
      </c>
      <c r="U220">
        <v>113.99</v>
      </c>
      <c r="V220">
        <v>92.78</v>
      </c>
      <c r="W220">
        <v>93.51</v>
      </c>
      <c r="X220">
        <v>96.39</v>
      </c>
      <c r="Y220">
        <v>99.42</v>
      </c>
      <c r="Z220">
        <v>100.46</v>
      </c>
      <c r="AA220">
        <v>102.04</v>
      </c>
      <c r="AB220">
        <v>101.44</v>
      </c>
      <c r="AC220">
        <v>104.23</v>
      </c>
      <c r="AD220">
        <v>107.01</v>
      </c>
      <c r="AE220">
        <v>108.46</v>
      </c>
      <c r="AF220">
        <v>111.86</v>
      </c>
      <c r="AG220">
        <v>113.67</v>
      </c>
      <c r="AH220">
        <v>113.83</v>
      </c>
      <c r="AI220">
        <v>117.75</v>
      </c>
      <c r="AJ220">
        <v>120.66</v>
      </c>
      <c r="AK220">
        <v>121.59</v>
      </c>
      <c r="AL220">
        <v>121.3</v>
      </c>
      <c r="AM220">
        <v>122.56</v>
      </c>
      <c r="AN220">
        <v>125.83</v>
      </c>
      <c r="AO220">
        <v>127.33</v>
      </c>
      <c r="AP220">
        <v>128.41</v>
      </c>
      <c r="AQ220">
        <v>131.46</v>
      </c>
      <c r="AR220">
        <v>132.57</v>
      </c>
      <c r="AS220">
        <v>134</v>
      </c>
      <c r="AT220">
        <v>135.47</v>
      </c>
      <c r="AU220">
        <v>136.19</v>
      </c>
      <c r="AV220">
        <v>137.5</v>
      </c>
      <c r="AW220">
        <v>139.27000000000001</v>
      </c>
      <c r="AX220">
        <v>140.79</v>
      </c>
      <c r="AY220">
        <v>143.65</v>
      </c>
    </row>
    <row r="221" spans="1:51">
      <c r="C221" t="s">
        <v>1</v>
      </c>
      <c r="D221" t="s">
        <v>0</v>
      </c>
      <c r="F221" t="s">
        <v>2</v>
      </c>
    </row>
    <row r="222" spans="1:51">
      <c r="A222" t="s">
        <v>99</v>
      </c>
      <c r="B222" t="s">
        <v>100</v>
      </c>
      <c r="C222" t="s">
        <v>103</v>
      </c>
      <c r="D222" t="s">
        <v>103</v>
      </c>
      <c r="F222" t="s">
        <v>101</v>
      </c>
    </row>
    <row r="223" spans="1:51">
      <c r="B223">
        <v>2013</v>
      </c>
      <c r="C223">
        <v>2014</v>
      </c>
      <c r="D223">
        <v>2015</v>
      </c>
      <c r="E223">
        <v>2016</v>
      </c>
      <c r="F223">
        <v>2017</v>
      </c>
      <c r="G223">
        <v>2018</v>
      </c>
      <c r="H223">
        <v>2019</v>
      </c>
      <c r="I223">
        <v>2020</v>
      </c>
      <c r="J223">
        <v>2021</v>
      </c>
      <c r="K223">
        <v>2022</v>
      </c>
      <c r="L223">
        <v>2023</v>
      </c>
      <c r="M223">
        <v>2024</v>
      </c>
      <c r="N223">
        <v>2025</v>
      </c>
      <c r="O223">
        <v>2026</v>
      </c>
      <c r="P223">
        <v>2027</v>
      </c>
      <c r="Q223">
        <v>2028</v>
      </c>
      <c r="R223">
        <v>2029</v>
      </c>
      <c r="S223">
        <v>2030</v>
      </c>
      <c r="T223">
        <v>2031</v>
      </c>
      <c r="U223">
        <v>2032</v>
      </c>
      <c r="V223">
        <v>2033</v>
      </c>
      <c r="W223">
        <v>2034</v>
      </c>
      <c r="X223">
        <v>2035</v>
      </c>
      <c r="Y223">
        <v>2036</v>
      </c>
      <c r="Z223">
        <v>2037</v>
      </c>
      <c r="AA223">
        <v>2038</v>
      </c>
      <c r="AB223">
        <v>2039</v>
      </c>
      <c r="AC223">
        <v>2040</v>
      </c>
      <c r="AD223">
        <v>2041</v>
      </c>
      <c r="AE223">
        <v>2042</v>
      </c>
      <c r="AF223">
        <v>2043</v>
      </c>
      <c r="AG223">
        <v>2044</v>
      </c>
      <c r="AH223">
        <v>2045</v>
      </c>
      <c r="AI223">
        <v>2046</v>
      </c>
      <c r="AJ223">
        <v>2047</v>
      </c>
      <c r="AK223">
        <v>2048</v>
      </c>
      <c r="AL223">
        <v>2049</v>
      </c>
      <c r="AM223">
        <v>2050</v>
      </c>
      <c r="AN223">
        <v>2051</v>
      </c>
      <c r="AO223">
        <v>2052</v>
      </c>
      <c r="AP223">
        <v>2053</v>
      </c>
      <c r="AQ223">
        <v>2054</v>
      </c>
      <c r="AR223">
        <v>2055</v>
      </c>
      <c r="AS223">
        <v>2056</v>
      </c>
      <c r="AT223">
        <v>2057</v>
      </c>
      <c r="AU223">
        <v>2058</v>
      </c>
      <c r="AV223">
        <v>2059</v>
      </c>
      <c r="AW223">
        <v>2060</v>
      </c>
      <c r="AX223">
        <v>2061</v>
      </c>
      <c r="AY223">
        <v>2062</v>
      </c>
    </row>
    <row r="224" spans="1:51">
      <c r="A224" t="s">
        <v>104</v>
      </c>
      <c r="B224">
        <v>61.2</v>
      </c>
      <c r="C224">
        <v>63.08</v>
      </c>
      <c r="D224">
        <v>65.260000000000005</v>
      </c>
      <c r="E224">
        <v>67.63</v>
      </c>
      <c r="F224">
        <v>70.069999999999993</v>
      </c>
      <c r="G224">
        <v>72.48</v>
      </c>
      <c r="H224">
        <v>74.97</v>
      </c>
      <c r="I224">
        <v>77.66</v>
      </c>
      <c r="J224">
        <v>80.319999999999993</v>
      </c>
      <c r="K224">
        <v>83.09</v>
      </c>
      <c r="L224">
        <v>85.95</v>
      </c>
      <c r="M224">
        <v>88.95</v>
      </c>
      <c r="N224">
        <v>92.05</v>
      </c>
      <c r="O224">
        <v>95.24</v>
      </c>
      <c r="P224">
        <v>98.56</v>
      </c>
      <c r="Q224">
        <v>101.97</v>
      </c>
      <c r="R224">
        <v>105.49</v>
      </c>
      <c r="S224">
        <v>109.14</v>
      </c>
      <c r="T224">
        <v>112.91</v>
      </c>
      <c r="U224">
        <v>116.82</v>
      </c>
      <c r="V224">
        <v>96.93</v>
      </c>
      <c r="W224">
        <v>98.21</v>
      </c>
      <c r="X224">
        <v>103.59</v>
      </c>
      <c r="Y224">
        <v>105.01</v>
      </c>
      <c r="Z224">
        <v>105.25</v>
      </c>
      <c r="AA224">
        <v>110.72</v>
      </c>
      <c r="AB224">
        <v>112.68</v>
      </c>
      <c r="AC224">
        <v>113.37</v>
      </c>
      <c r="AD224">
        <v>119.1</v>
      </c>
      <c r="AE224">
        <v>121.98</v>
      </c>
      <c r="AF224">
        <v>125.44</v>
      </c>
      <c r="AG224">
        <v>125.99</v>
      </c>
      <c r="AH224">
        <v>131.1</v>
      </c>
      <c r="AI224">
        <v>134.63</v>
      </c>
      <c r="AJ224">
        <v>137.46</v>
      </c>
      <c r="AK224">
        <v>138.69</v>
      </c>
      <c r="AL224">
        <v>138.77000000000001</v>
      </c>
      <c r="AM224">
        <v>140</v>
      </c>
      <c r="AN224">
        <v>143.44</v>
      </c>
      <c r="AO224">
        <v>145.29</v>
      </c>
      <c r="AP224">
        <v>147.97</v>
      </c>
      <c r="AQ224">
        <v>151.63999999999999</v>
      </c>
      <c r="AR224">
        <v>153.19999999999999</v>
      </c>
      <c r="AS224">
        <v>155.62</v>
      </c>
      <c r="AT224">
        <v>157.56</v>
      </c>
      <c r="AU224">
        <v>158.66999999999999</v>
      </c>
      <c r="AV224">
        <v>161.27000000000001</v>
      </c>
      <c r="AW224">
        <v>163.66</v>
      </c>
      <c r="AX224">
        <v>166.12</v>
      </c>
      <c r="AY224">
        <v>170.9</v>
      </c>
    </row>
    <row r="225" spans="1:51">
      <c r="A225" t="s">
        <v>105</v>
      </c>
      <c r="B225">
        <v>61.2</v>
      </c>
      <c r="C225">
        <v>63.08</v>
      </c>
      <c r="D225">
        <v>65.36</v>
      </c>
      <c r="E225">
        <v>67.819999999999993</v>
      </c>
      <c r="F225">
        <v>70.37</v>
      </c>
      <c r="G225">
        <v>72.89</v>
      </c>
      <c r="H225">
        <v>75.5</v>
      </c>
      <c r="I225">
        <v>78.319999999999993</v>
      </c>
      <c r="J225">
        <v>81.12</v>
      </c>
      <c r="K225">
        <v>84.04</v>
      </c>
      <c r="L225">
        <v>87.06</v>
      </c>
      <c r="M225">
        <v>90.21</v>
      </c>
      <c r="N225">
        <v>93.49</v>
      </c>
      <c r="O225">
        <v>96.88</v>
      </c>
      <c r="P225">
        <v>100.39</v>
      </c>
      <c r="Q225">
        <v>104.01</v>
      </c>
      <c r="R225">
        <v>107.76</v>
      </c>
      <c r="S225">
        <v>111.64</v>
      </c>
      <c r="T225">
        <v>115.66</v>
      </c>
      <c r="U225">
        <v>119.83</v>
      </c>
      <c r="V225">
        <v>99.52</v>
      </c>
      <c r="W225">
        <v>99.5</v>
      </c>
      <c r="X225">
        <v>106.16</v>
      </c>
      <c r="Y225">
        <v>107.49</v>
      </c>
      <c r="Z225">
        <v>108.31</v>
      </c>
      <c r="AA225">
        <v>107.74</v>
      </c>
      <c r="AB225">
        <v>112</v>
      </c>
      <c r="AC225">
        <v>113.75</v>
      </c>
      <c r="AD225">
        <v>114.64</v>
      </c>
      <c r="AE225">
        <v>119.46</v>
      </c>
      <c r="AF225">
        <v>123.3</v>
      </c>
      <c r="AG225">
        <v>124.43</v>
      </c>
      <c r="AH225">
        <v>124.31</v>
      </c>
      <c r="AI225">
        <v>129.80000000000001</v>
      </c>
      <c r="AJ225">
        <v>132.56</v>
      </c>
      <c r="AK225">
        <v>133.11000000000001</v>
      </c>
      <c r="AL225">
        <v>132.43</v>
      </c>
      <c r="AM225">
        <v>133.30000000000001</v>
      </c>
      <c r="AN225">
        <v>136.36000000000001</v>
      </c>
      <c r="AO225">
        <v>137.72</v>
      </c>
      <c r="AP225">
        <v>137.55000000000001</v>
      </c>
      <c r="AQ225">
        <v>138.55000000000001</v>
      </c>
      <c r="AR225">
        <v>138.84</v>
      </c>
      <c r="AS225">
        <v>139.35</v>
      </c>
      <c r="AT225">
        <v>140.37</v>
      </c>
      <c r="AU225">
        <v>141</v>
      </c>
      <c r="AV225">
        <v>142.29</v>
      </c>
      <c r="AW225">
        <v>144.91</v>
      </c>
      <c r="AX225">
        <v>146.13999999999999</v>
      </c>
      <c r="AY225">
        <v>147.08000000000001</v>
      </c>
    </row>
    <row r="226" spans="1:51">
      <c r="A226" t="s">
        <v>22</v>
      </c>
      <c r="B226">
        <v>61.2</v>
      </c>
      <c r="C226">
        <v>63.08</v>
      </c>
      <c r="D226">
        <v>65.58</v>
      </c>
      <c r="E226">
        <v>68.290000000000006</v>
      </c>
      <c r="F226">
        <v>71.099999999999994</v>
      </c>
      <c r="G226">
        <v>73.91</v>
      </c>
      <c r="H226">
        <v>76.819999999999993</v>
      </c>
      <c r="I226">
        <v>79.959999999999994</v>
      </c>
      <c r="J226">
        <v>83.11</v>
      </c>
      <c r="K226">
        <v>86.4</v>
      </c>
      <c r="L226">
        <v>89.81</v>
      </c>
      <c r="M226">
        <v>93.39</v>
      </c>
      <c r="N226">
        <v>97.12</v>
      </c>
      <c r="O226">
        <v>100.98</v>
      </c>
      <c r="P226">
        <v>105.01</v>
      </c>
      <c r="Q226">
        <v>109.17</v>
      </c>
      <c r="R226">
        <v>113.5</v>
      </c>
      <c r="S226">
        <v>118</v>
      </c>
      <c r="T226">
        <v>122.67</v>
      </c>
      <c r="U226">
        <v>127.54</v>
      </c>
      <c r="V226">
        <v>102.97</v>
      </c>
      <c r="W226">
        <v>102.97</v>
      </c>
      <c r="X226">
        <v>104.25</v>
      </c>
      <c r="Y226">
        <v>104.17</v>
      </c>
      <c r="Z226">
        <v>103.9</v>
      </c>
      <c r="AA226">
        <v>104.75</v>
      </c>
      <c r="AB226">
        <v>106.52</v>
      </c>
      <c r="AC226">
        <v>107.36</v>
      </c>
      <c r="AD226">
        <v>108.79</v>
      </c>
      <c r="AE226">
        <v>111.91</v>
      </c>
      <c r="AF226">
        <v>114.9</v>
      </c>
      <c r="AG226">
        <v>117.27</v>
      </c>
      <c r="AH226">
        <v>118.42</v>
      </c>
      <c r="AI226">
        <v>122.44</v>
      </c>
      <c r="AJ226">
        <v>124.87</v>
      </c>
      <c r="AK226">
        <v>125.04</v>
      </c>
      <c r="AL226">
        <v>124.68</v>
      </c>
      <c r="AM226">
        <v>125.62</v>
      </c>
      <c r="AN226">
        <v>128.72</v>
      </c>
      <c r="AO226">
        <v>130.01</v>
      </c>
      <c r="AP226">
        <v>132.1</v>
      </c>
      <c r="AQ226">
        <v>135.36000000000001</v>
      </c>
      <c r="AR226">
        <v>136.46</v>
      </c>
      <c r="AS226">
        <v>137.02000000000001</v>
      </c>
      <c r="AT226">
        <v>138.12</v>
      </c>
      <c r="AU226">
        <v>138.63</v>
      </c>
      <c r="AV226">
        <v>139.68</v>
      </c>
      <c r="AW226">
        <v>140.87</v>
      </c>
      <c r="AX226">
        <v>142.18</v>
      </c>
      <c r="AY226">
        <v>143.31</v>
      </c>
    </row>
    <row r="227" spans="1:51">
      <c r="A227" t="s">
        <v>106</v>
      </c>
      <c r="B227">
        <v>61.2</v>
      </c>
      <c r="C227">
        <v>63.08</v>
      </c>
      <c r="D227">
        <v>65.34</v>
      </c>
      <c r="E227">
        <v>67.8</v>
      </c>
      <c r="F227">
        <v>70.319999999999993</v>
      </c>
      <c r="G227">
        <v>72.84</v>
      </c>
      <c r="H227">
        <v>75.430000000000007</v>
      </c>
      <c r="I227">
        <v>78.23</v>
      </c>
      <c r="J227">
        <v>81.010000000000005</v>
      </c>
      <c r="K227">
        <v>83.91</v>
      </c>
      <c r="L227">
        <v>86.9</v>
      </c>
      <c r="M227">
        <v>90.04</v>
      </c>
      <c r="N227">
        <v>93.29</v>
      </c>
      <c r="O227">
        <v>96.65</v>
      </c>
      <c r="P227">
        <v>100.13</v>
      </c>
      <c r="Q227">
        <v>103.72</v>
      </c>
      <c r="R227">
        <v>107.44</v>
      </c>
      <c r="S227">
        <v>111.29</v>
      </c>
      <c r="T227">
        <v>115.28</v>
      </c>
      <c r="U227">
        <v>119.41</v>
      </c>
      <c r="V227">
        <v>97.35</v>
      </c>
      <c r="W227">
        <v>98.17</v>
      </c>
      <c r="X227">
        <v>100.74</v>
      </c>
      <c r="Y227">
        <v>103.19</v>
      </c>
      <c r="Z227">
        <v>104.35</v>
      </c>
      <c r="AA227">
        <v>103.94</v>
      </c>
      <c r="AB227">
        <v>108.33</v>
      </c>
      <c r="AC227">
        <v>110.23</v>
      </c>
      <c r="AD227">
        <v>111.39</v>
      </c>
      <c r="AE227">
        <v>116.18</v>
      </c>
      <c r="AF227">
        <v>120.01</v>
      </c>
      <c r="AG227">
        <v>121.13</v>
      </c>
      <c r="AH227">
        <v>121.44</v>
      </c>
      <c r="AI227">
        <v>127.97</v>
      </c>
      <c r="AJ227">
        <v>128.69</v>
      </c>
      <c r="AK227">
        <v>130.21</v>
      </c>
      <c r="AL227">
        <v>129.68</v>
      </c>
      <c r="AM227">
        <v>130.22</v>
      </c>
      <c r="AN227">
        <v>132.63</v>
      </c>
      <c r="AO227">
        <v>133.4</v>
      </c>
      <c r="AP227">
        <v>134.41999999999999</v>
      </c>
      <c r="AQ227">
        <v>137.03</v>
      </c>
      <c r="AR227">
        <v>139.54</v>
      </c>
      <c r="AS227">
        <v>140.69</v>
      </c>
      <c r="AT227">
        <v>141.99</v>
      </c>
      <c r="AU227">
        <v>141.97</v>
      </c>
      <c r="AV227">
        <v>143.12</v>
      </c>
      <c r="AW227">
        <v>145.57</v>
      </c>
      <c r="AX227">
        <v>147.76</v>
      </c>
      <c r="AY227">
        <v>149.44</v>
      </c>
    </row>
    <row r="228" spans="1:51">
      <c r="A228" t="s">
        <v>107</v>
      </c>
      <c r="B228">
        <v>61.2</v>
      </c>
      <c r="C228">
        <v>63.08</v>
      </c>
      <c r="D228">
        <v>65.75</v>
      </c>
      <c r="E228">
        <v>68.64</v>
      </c>
      <c r="F228">
        <v>71.650000000000006</v>
      </c>
      <c r="G228">
        <v>74.67</v>
      </c>
      <c r="H228">
        <v>77.81</v>
      </c>
      <c r="I228">
        <v>81.2</v>
      </c>
      <c r="J228">
        <v>84.61</v>
      </c>
      <c r="K228">
        <v>88.18</v>
      </c>
      <c r="L228">
        <v>91.9</v>
      </c>
      <c r="M228">
        <v>95.81</v>
      </c>
      <c r="N228">
        <v>99.89</v>
      </c>
      <c r="O228">
        <v>104.13</v>
      </c>
      <c r="P228">
        <v>108.55</v>
      </c>
      <c r="Q228">
        <v>113.15</v>
      </c>
      <c r="R228">
        <v>117.93</v>
      </c>
      <c r="S228">
        <v>122.92</v>
      </c>
      <c r="T228">
        <v>128.11000000000001</v>
      </c>
      <c r="U228">
        <v>133.54</v>
      </c>
      <c r="V228">
        <v>104.81</v>
      </c>
      <c r="W228">
        <v>104.63</v>
      </c>
      <c r="X228">
        <v>105.38</v>
      </c>
      <c r="Y228">
        <v>105.82</v>
      </c>
      <c r="Z228">
        <v>105.86</v>
      </c>
      <c r="AA228">
        <v>106.53</v>
      </c>
      <c r="AB228">
        <v>106.39</v>
      </c>
      <c r="AC228">
        <v>106.25</v>
      </c>
      <c r="AD228">
        <v>109.09</v>
      </c>
      <c r="AE228">
        <v>109.42</v>
      </c>
      <c r="AF228">
        <v>111.17</v>
      </c>
      <c r="AG228">
        <v>111.44</v>
      </c>
      <c r="AH228">
        <v>113.44</v>
      </c>
      <c r="AI228">
        <v>115.26</v>
      </c>
      <c r="AJ228">
        <v>118.68</v>
      </c>
      <c r="AK228">
        <v>118.78</v>
      </c>
      <c r="AL228">
        <v>118.33</v>
      </c>
      <c r="AM228">
        <v>118.6</v>
      </c>
      <c r="AN228">
        <v>120.99</v>
      </c>
      <c r="AO228">
        <v>121.75</v>
      </c>
      <c r="AP228">
        <v>122.36</v>
      </c>
      <c r="AQ228">
        <v>124.77</v>
      </c>
      <c r="AR228">
        <v>125.83</v>
      </c>
      <c r="AS228">
        <v>125.23</v>
      </c>
      <c r="AT228">
        <v>125.5</v>
      </c>
      <c r="AU228">
        <v>125.31</v>
      </c>
      <c r="AV228">
        <v>126.32</v>
      </c>
      <c r="AW228">
        <v>126.91</v>
      </c>
      <c r="AX228">
        <v>127.63</v>
      </c>
      <c r="AY228">
        <v>128.38</v>
      </c>
    </row>
    <row r="229" spans="1:51">
      <c r="A229" t="s">
        <v>108</v>
      </c>
      <c r="B229">
        <v>61.2</v>
      </c>
      <c r="C229">
        <v>63.08</v>
      </c>
      <c r="D229">
        <v>65.75</v>
      </c>
      <c r="E229">
        <v>68.64</v>
      </c>
      <c r="F229">
        <v>71.64</v>
      </c>
      <c r="G229">
        <v>74.66</v>
      </c>
      <c r="H229">
        <v>77.8</v>
      </c>
      <c r="I229">
        <v>81.19</v>
      </c>
      <c r="J229">
        <v>84.6</v>
      </c>
      <c r="K229">
        <v>88.17</v>
      </c>
      <c r="L229">
        <v>91.88</v>
      </c>
      <c r="M229">
        <v>95.78</v>
      </c>
      <c r="N229">
        <v>99.86</v>
      </c>
      <c r="O229">
        <v>104.1</v>
      </c>
      <c r="P229">
        <v>108.52</v>
      </c>
      <c r="Q229">
        <v>113.11</v>
      </c>
      <c r="R229">
        <v>117.89</v>
      </c>
      <c r="S229">
        <v>122.87</v>
      </c>
      <c r="T229">
        <v>128.06</v>
      </c>
      <c r="U229">
        <v>133.47999999999999</v>
      </c>
      <c r="V229">
        <v>102.09</v>
      </c>
      <c r="W229">
        <v>101.98</v>
      </c>
      <c r="X229">
        <v>102.65</v>
      </c>
      <c r="Y229">
        <v>103</v>
      </c>
      <c r="Z229">
        <v>104.12</v>
      </c>
      <c r="AA229">
        <v>104.95</v>
      </c>
      <c r="AB229">
        <v>104.7</v>
      </c>
      <c r="AC229">
        <v>105.04</v>
      </c>
      <c r="AD229">
        <v>105.49</v>
      </c>
      <c r="AE229">
        <v>107.72</v>
      </c>
      <c r="AF229">
        <v>109.96</v>
      </c>
      <c r="AG229">
        <v>110.08</v>
      </c>
      <c r="AH229">
        <v>111.38</v>
      </c>
      <c r="AI229">
        <v>113.77</v>
      </c>
      <c r="AJ229">
        <v>117.39</v>
      </c>
      <c r="AK229">
        <v>117.25</v>
      </c>
      <c r="AL229">
        <v>116.58</v>
      </c>
      <c r="AM229">
        <v>116.8</v>
      </c>
      <c r="AN229">
        <v>119.11</v>
      </c>
      <c r="AO229">
        <v>119.81</v>
      </c>
      <c r="AP229">
        <v>120.41</v>
      </c>
      <c r="AQ229">
        <v>122.74</v>
      </c>
      <c r="AR229">
        <v>123.62</v>
      </c>
      <c r="AS229">
        <v>123.45</v>
      </c>
      <c r="AT229">
        <v>123.54</v>
      </c>
      <c r="AU229">
        <v>123.35</v>
      </c>
      <c r="AV229">
        <v>124.15</v>
      </c>
      <c r="AW229">
        <v>124.63</v>
      </c>
      <c r="AX229">
        <v>125.05</v>
      </c>
      <c r="AY229">
        <v>125.79</v>
      </c>
    </row>
    <row r="230" spans="1:51">
      <c r="A230" t="s">
        <v>109</v>
      </c>
      <c r="B230">
        <v>61.2</v>
      </c>
      <c r="C230">
        <v>63.08</v>
      </c>
      <c r="D230">
        <v>65.61</v>
      </c>
      <c r="E230">
        <v>68.36</v>
      </c>
      <c r="F230">
        <v>71.2</v>
      </c>
      <c r="G230">
        <v>74.05</v>
      </c>
      <c r="H230">
        <v>77</v>
      </c>
      <c r="I230">
        <v>80.19</v>
      </c>
      <c r="J230">
        <v>83.38</v>
      </c>
      <c r="K230">
        <v>86.72</v>
      </c>
      <c r="L230">
        <v>90.19</v>
      </c>
      <c r="M230">
        <v>93.83</v>
      </c>
      <c r="N230">
        <v>97.62</v>
      </c>
      <c r="O230">
        <v>101.55</v>
      </c>
      <c r="P230">
        <v>105.65</v>
      </c>
      <c r="Q230">
        <v>109.89</v>
      </c>
      <c r="R230">
        <v>114.3</v>
      </c>
      <c r="S230">
        <v>118.88</v>
      </c>
      <c r="T230">
        <v>123.65</v>
      </c>
      <c r="U230">
        <v>128.61000000000001</v>
      </c>
      <c r="V230">
        <v>100.53</v>
      </c>
      <c r="W230">
        <v>109.18</v>
      </c>
      <c r="X230">
        <v>111.03</v>
      </c>
      <c r="Y230">
        <v>112.12</v>
      </c>
      <c r="Z230">
        <v>111.95</v>
      </c>
      <c r="AA230">
        <v>112.29</v>
      </c>
      <c r="AB230">
        <v>111.78</v>
      </c>
      <c r="AC230">
        <v>111.86</v>
      </c>
      <c r="AD230">
        <v>111.96</v>
      </c>
      <c r="AE230">
        <v>114.19</v>
      </c>
      <c r="AF230">
        <v>116.08</v>
      </c>
      <c r="AG230">
        <v>115.98</v>
      </c>
      <c r="AH230">
        <v>117.06</v>
      </c>
      <c r="AI230">
        <v>119.37</v>
      </c>
      <c r="AJ230">
        <v>122.56</v>
      </c>
      <c r="AK230">
        <v>121.98</v>
      </c>
      <c r="AL230">
        <v>121.44</v>
      </c>
      <c r="AM230">
        <v>121.41</v>
      </c>
      <c r="AN230">
        <v>123.06</v>
      </c>
      <c r="AO230">
        <v>123.57</v>
      </c>
      <c r="AP230">
        <v>124.21</v>
      </c>
      <c r="AQ230">
        <v>126.11</v>
      </c>
      <c r="AR230">
        <v>126.62</v>
      </c>
      <c r="AS230">
        <v>127.04</v>
      </c>
      <c r="AT230">
        <v>127.66</v>
      </c>
      <c r="AU230">
        <v>127.25</v>
      </c>
      <c r="AV230">
        <v>128.01</v>
      </c>
      <c r="AW230">
        <v>128.21</v>
      </c>
      <c r="AX230">
        <v>128.63</v>
      </c>
      <c r="AY230">
        <v>129.54</v>
      </c>
    </row>
    <row r="231" spans="1:51">
      <c r="A231" t="s">
        <v>110</v>
      </c>
      <c r="B231">
        <v>61.2</v>
      </c>
      <c r="C231">
        <v>63.08</v>
      </c>
      <c r="D231">
        <v>65.400000000000006</v>
      </c>
      <c r="E231">
        <v>67.91</v>
      </c>
      <c r="F231">
        <v>70.5</v>
      </c>
      <c r="G231">
        <v>73.08</v>
      </c>
      <c r="H231">
        <v>75.75</v>
      </c>
      <c r="I231">
        <v>78.63</v>
      </c>
      <c r="J231">
        <v>81.489999999999995</v>
      </c>
      <c r="K231">
        <v>84.48</v>
      </c>
      <c r="L231">
        <v>87.57</v>
      </c>
      <c r="M231">
        <v>90.8</v>
      </c>
      <c r="N231">
        <v>94.16</v>
      </c>
      <c r="O231">
        <v>97.63</v>
      </c>
      <c r="P231">
        <v>101.24</v>
      </c>
      <c r="Q231">
        <v>104.96</v>
      </c>
      <c r="R231">
        <v>108.81</v>
      </c>
      <c r="S231">
        <v>112.81</v>
      </c>
      <c r="T231">
        <v>116.95</v>
      </c>
      <c r="U231">
        <v>121.24</v>
      </c>
      <c r="V231">
        <v>98.29</v>
      </c>
      <c r="W231">
        <v>98.91</v>
      </c>
      <c r="X231">
        <v>102.22</v>
      </c>
      <c r="Y231">
        <v>105.08</v>
      </c>
      <c r="Z231">
        <v>105.94</v>
      </c>
      <c r="AA231">
        <v>107.43</v>
      </c>
      <c r="AB231">
        <v>106.78</v>
      </c>
      <c r="AC231">
        <v>111.18</v>
      </c>
      <c r="AD231">
        <v>113.95</v>
      </c>
      <c r="AE231">
        <v>115.18</v>
      </c>
      <c r="AF231">
        <v>118.29</v>
      </c>
      <c r="AG231">
        <v>120.67</v>
      </c>
      <c r="AH231">
        <v>120.88</v>
      </c>
      <c r="AI231">
        <v>126.56</v>
      </c>
      <c r="AJ231">
        <v>129.41</v>
      </c>
      <c r="AK231">
        <v>130.02000000000001</v>
      </c>
      <c r="AL231">
        <v>129.44</v>
      </c>
      <c r="AM231">
        <v>130.13</v>
      </c>
      <c r="AN231">
        <v>132.72</v>
      </c>
      <c r="AO231">
        <v>133.47</v>
      </c>
      <c r="AP231">
        <v>134.5</v>
      </c>
      <c r="AQ231">
        <v>137.05000000000001</v>
      </c>
      <c r="AR231">
        <v>138.16</v>
      </c>
      <c r="AS231">
        <v>139.41999999999999</v>
      </c>
      <c r="AT231">
        <v>140.97</v>
      </c>
      <c r="AU231">
        <v>141.19999999999999</v>
      </c>
      <c r="AV231">
        <v>142.58000000000001</v>
      </c>
      <c r="AW231">
        <v>143.56</v>
      </c>
      <c r="AX231">
        <v>144.93</v>
      </c>
      <c r="AY231">
        <v>149.01</v>
      </c>
    </row>
    <row r="232" spans="1:51">
      <c r="C232" t="s">
        <v>1</v>
      </c>
      <c r="D232" t="s">
        <v>0</v>
      </c>
      <c r="F232" t="s">
        <v>2</v>
      </c>
    </row>
    <row r="233" spans="1:51">
      <c r="A233" t="s">
        <v>99</v>
      </c>
      <c r="B233" t="s">
        <v>100</v>
      </c>
      <c r="C233" t="s">
        <v>28</v>
      </c>
      <c r="D233" t="s">
        <v>103</v>
      </c>
      <c r="F233" t="s">
        <v>103</v>
      </c>
    </row>
    <row r="234" spans="1:51">
      <c r="B234">
        <v>2013</v>
      </c>
      <c r="C234">
        <v>2014</v>
      </c>
      <c r="D234">
        <v>2015</v>
      </c>
      <c r="E234">
        <v>2016</v>
      </c>
      <c r="F234">
        <v>2017</v>
      </c>
      <c r="G234">
        <v>2018</v>
      </c>
      <c r="H234">
        <v>2019</v>
      </c>
      <c r="I234">
        <v>2020</v>
      </c>
      <c r="J234">
        <v>2021</v>
      </c>
      <c r="K234">
        <v>2022</v>
      </c>
      <c r="L234">
        <v>2023</v>
      </c>
      <c r="M234">
        <v>2024</v>
      </c>
      <c r="N234">
        <v>2025</v>
      </c>
      <c r="O234">
        <v>2026</v>
      </c>
      <c r="P234">
        <v>2027</v>
      </c>
      <c r="Q234">
        <v>2028</v>
      </c>
      <c r="R234">
        <v>2029</v>
      </c>
      <c r="S234">
        <v>2030</v>
      </c>
      <c r="T234">
        <v>2031</v>
      </c>
      <c r="U234">
        <v>2032</v>
      </c>
      <c r="V234">
        <v>2033</v>
      </c>
      <c r="W234">
        <v>2034</v>
      </c>
      <c r="X234">
        <v>2035</v>
      </c>
      <c r="Y234">
        <v>2036</v>
      </c>
      <c r="Z234">
        <v>2037</v>
      </c>
      <c r="AA234">
        <v>2038</v>
      </c>
      <c r="AB234">
        <v>2039</v>
      </c>
      <c r="AC234">
        <v>2040</v>
      </c>
      <c r="AD234">
        <v>2041</v>
      </c>
      <c r="AE234">
        <v>2042</v>
      </c>
      <c r="AF234">
        <v>2043</v>
      </c>
      <c r="AG234">
        <v>2044</v>
      </c>
      <c r="AH234">
        <v>2045</v>
      </c>
      <c r="AI234">
        <v>2046</v>
      </c>
      <c r="AJ234">
        <v>2047</v>
      </c>
      <c r="AK234">
        <v>2048</v>
      </c>
      <c r="AL234">
        <v>2049</v>
      </c>
      <c r="AM234">
        <v>2050</v>
      </c>
      <c r="AN234">
        <v>2051</v>
      </c>
      <c r="AO234">
        <v>2052</v>
      </c>
      <c r="AP234">
        <v>2053</v>
      </c>
      <c r="AQ234">
        <v>2054</v>
      </c>
      <c r="AR234">
        <v>2055</v>
      </c>
      <c r="AS234">
        <v>2056</v>
      </c>
      <c r="AT234">
        <v>2057</v>
      </c>
      <c r="AU234">
        <v>2058</v>
      </c>
      <c r="AV234">
        <v>2059</v>
      </c>
      <c r="AW234">
        <v>2060</v>
      </c>
      <c r="AX234">
        <v>2061</v>
      </c>
      <c r="AY234">
        <v>2062</v>
      </c>
    </row>
    <row r="235" spans="1:51">
      <c r="A235" t="s">
        <v>104</v>
      </c>
      <c r="B235">
        <v>61.2</v>
      </c>
      <c r="C235">
        <v>63.08</v>
      </c>
      <c r="D235">
        <v>65.400000000000006</v>
      </c>
      <c r="E235">
        <v>67.92</v>
      </c>
      <c r="F235">
        <v>70.52</v>
      </c>
      <c r="G235">
        <v>73.11</v>
      </c>
      <c r="H235">
        <v>75.78</v>
      </c>
      <c r="I235">
        <v>78.67</v>
      </c>
      <c r="J235">
        <v>81.55</v>
      </c>
      <c r="K235">
        <v>84.54</v>
      </c>
      <c r="L235">
        <v>87.64</v>
      </c>
      <c r="M235">
        <v>90.88</v>
      </c>
      <c r="N235">
        <v>94.26</v>
      </c>
      <c r="O235">
        <v>97.74</v>
      </c>
      <c r="P235">
        <v>101.36</v>
      </c>
      <c r="Q235">
        <v>105.09</v>
      </c>
      <c r="R235">
        <v>108.96</v>
      </c>
      <c r="S235">
        <v>112.97</v>
      </c>
      <c r="T235">
        <v>117.13</v>
      </c>
      <c r="U235">
        <v>121.44</v>
      </c>
      <c r="V235">
        <v>94.64</v>
      </c>
      <c r="W235">
        <v>95.15</v>
      </c>
      <c r="X235">
        <v>99.43</v>
      </c>
      <c r="Y235">
        <v>100.39</v>
      </c>
      <c r="Z235">
        <v>100.62</v>
      </c>
      <c r="AA235">
        <v>104.71</v>
      </c>
      <c r="AB235">
        <v>105.91</v>
      </c>
      <c r="AC235">
        <v>106.52</v>
      </c>
      <c r="AD235">
        <v>110.84</v>
      </c>
      <c r="AE235">
        <v>112.73</v>
      </c>
      <c r="AF235">
        <v>115.63</v>
      </c>
      <c r="AG235">
        <v>116.17</v>
      </c>
      <c r="AH235">
        <v>119.79</v>
      </c>
      <c r="AI235">
        <v>122.5</v>
      </c>
      <c r="AJ235">
        <v>124.71</v>
      </c>
      <c r="AK235">
        <v>125.3</v>
      </c>
      <c r="AL235">
        <v>126.33</v>
      </c>
      <c r="AM235">
        <v>127.88</v>
      </c>
      <c r="AN235">
        <v>131.41</v>
      </c>
      <c r="AO235">
        <v>133.19</v>
      </c>
      <c r="AP235">
        <v>135.36000000000001</v>
      </c>
      <c r="AQ235">
        <v>138.81</v>
      </c>
      <c r="AR235">
        <v>140.37</v>
      </c>
      <c r="AS235">
        <v>142.56</v>
      </c>
      <c r="AT235">
        <v>144.44</v>
      </c>
      <c r="AU235">
        <v>145.51</v>
      </c>
      <c r="AV235">
        <v>147.93</v>
      </c>
      <c r="AW235">
        <v>150.1</v>
      </c>
      <c r="AX235">
        <v>152.38999999999999</v>
      </c>
      <c r="AY235">
        <v>156.15</v>
      </c>
    </row>
    <row r="236" spans="1:51">
      <c r="A236" t="s">
        <v>105</v>
      </c>
      <c r="B236">
        <v>61.2</v>
      </c>
      <c r="C236">
        <v>63.08</v>
      </c>
      <c r="D236">
        <v>65.55</v>
      </c>
      <c r="E236">
        <v>68.23</v>
      </c>
      <c r="F236">
        <v>70.989999999999995</v>
      </c>
      <c r="G236">
        <v>73.760000000000005</v>
      </c>
      <c r="H236">
        <v>76.63</v>
      </c>
      <c r="I236">
        <v>79.73</v>
      </c>
      <c r="J236">
        <v>82.82</v>
      </c>
      <c r="K236">
        <v>86.06</v>
      </c>
      <c r="L236">
        <v>89.41</v>
      </c>
      <c r="M236">
        <v>92.93</v>
      </c>
      <c r="N236">
        <v>96.59</v>
      </c>
      <c r="O236">
        <v>100.38</v>
      </c>
      <c r="P236">
        <v>104.33</v>
      </c>
      <c r="Q236">
        <v>108.41</v>
      </c>
      <c r="R236">
        <v>112.66</v>
      </c>
      <c r="S236">
        <v>117.06</v>
      </c>
      <c r="T236">
        <v>121.64</v>
      </c>
      <c r="U236">
        <v>126.4</v>
      </c>
      <c r="V236">
        <v>100.01</v>
      </c>
      <c r="W236">
        <v>100.04</v>
      </c>
      <c r="X236">
        <v>105.47</v>
      </c>
      <c r="Y236">
        <v>106.22</v>
      </c>
      <c r="Z236">
        <v>106.62</v>
      </c>
      <c r="AA236">
        <v>106.48</v>
      </c>
      <c r="AB236">
        <v>109.39</v>
      </c>
      <c r="AC236">
        <v>110.53</v>
      </c>
      <c r="AD236">
        <v>111.21</v>
      </c>
      <c r="AE236">
        <v>114.21</v>
      </c>
      <c r="AF236">
        <v>116.89</v>
      </c>
      <c r="AG236">
        <v>117.15</v>
      </c>
      <c r="AH236">
        <v>116.42</v>
      </c>
      <c r="AI236">
        <v>120.19</v>
      </c>
      <c r="AJ236">
        <v>121.97</v>
      </c>
      <c r="AK236">
        <v>121.86</v>
      </c>
      <c r="AL236">
        <v>122.41</v>
      </c>
      <c r="AM236">
        <v>123.74</v>
      </c>
      <c r="AN236">
        <v>126.97</v>
      </c>
      <c r="AO236">
        <v>128.49</v>
      </c>
      <c r="AP236">
        <v>128.53</v>
      </c>
      <c r="AQ236">
        <v>130.07</v>
      </c>
      <c r="AR236">
        <v>130.75</v>
      </c>
      <c r="AS236">
        <v>131.59</v>
      </c>
      <c r="AT236">
        <v>133.06</v>
      </c>
      <c r="AU236">
        <v>133.63</v>
      </c>
      <c r="AV236">
        <v>135.02000000000001</v>
      </c>
      <c r="AW236">
        <v>137.06</v>
      </c>
      <c r="AX236">
        <v>138.82</v>
      </c>
      <c r="AY236">
        <v>139.85</v>
      </c>
    </row>
    <row r="237" spans="1:51">
      <c r="A237" t="s">
        <v>22</v>
      </c>
      <c r="B237">
        <v>61.2</v>
      </c>
      <c r="C237">
        <v>63.08</v>
      </c>
      <c r="D237">
        <v>65.78</v>
      </c>
      <c r="E237">
        <v>68.7</v>
      </c>
      <c r="F237">
        <v>71.739999999999995</v>
      </c>
      <c r="G237">
        <v>74.8</v>
      </c>
      <c r="H237">
        <v>77.97</v>
      </c>
      <c r="I237">
        <v>81.400000000000006</v>
      </c>
      <c r="J237">
        <v>84.86</v>
      </c>
      <c r="K237">
        <v>88.48</v>
      </c>
      <c r="L237">
        <v>92.25</v>
      </c>
      <c r="M237">
        <v>96.21</v>
      </c>
      <c r="N237">
        <v>100.35</v>
      </c>
      <c r="O237">
        <v>104.65</v>
      </c>
      <c r="P237">
        <v>109.15</v>
      </c>
      <c r="Q237">
        <v>113.82</v>
      </c>
      <c r="R237">
        <v>118.68</v>
      </c>
      <c r="S237">
        <v>123.75</v>
      </c>
      <c r="T237">
        <v>129.04</v>
      </c>
      <c r="U237">
        <v>134.55000000000001</v>
      </c>
      <c r="V237">
        <v>105.89</v>
      </c>
      <c r="W237">
        <v>105.42</v>
      </c>
      <c r="X237">
        <v>106.39</v>
      </c>
      <c r="Y237">
        <v>106.19</v>
      </c>
      <c r="Z237">
        <v>105.9</v>
      </c>
      <c r="AA237">
        <v>106.46</v>
      </c>
      <c r="AB237">
        <v>107.51</v>
      </c>
      <c r="AC237">
        <v>107.94</v>
      </c>
      <c r="AD237">
        <v>108.99</v>
      </c>
      <c r="AE237">
        <v>111.02</v>
      </c>
      <c r="AF237">
        <v>113.48</v>
      </c>
      <c r="AG237">
        <v>115.05</v>
      </c>
      <c r="AH237">
        <v>115.56</v>
      </c>
      <c r="AI237">
        <v>118.55</v>
      </c>
      <c r="AJ237">
        <v>120.51</v>
      </c>
      <c r="AK237">
        <v>120.04</v>
      </c>
      <c r="AL237">
        <v>120.58</v>
      </c>
      <c r="AM237">
        <v>121.86</v>
      </c>
      <c r="AN237">
        <v>125.01</v>
      </c>
      <c r="AO237">
        <v>126.46</v>
      </c>
      <c r="AP237">
        <v>128.27000000000001</v>
      </c>
      <c r="AQ237">
        <v>131.36000000000001</v>
      </c>
      <c r="AR237">
        <v>132.5</v>
      </c>
      <c r="AS237">
        <v>133.34</v>
      </c>
      <c r="AT237">
        <v>134.59</v>
      </c>
      <c r="AU237">
        <v>135.29</v>
      </c>
      <c r="AV237">
        <v>136.33000000000001</v>
      </c>
      <c r="AW237">
        <v>137.66999999999999</v>
      </c>
      <c r="AX237">
        <v>139.13</v>
      </c>
      <c r="AY237">
        <v>140.46</v>
      </c>
    </row>
    <row r="238" spans="1:51">
      <c r="A238" t="s">
        <v>106</v>
      </c>
      <c r="B238">
        <v>61.2</v>
      </c>
      <c r="C238">
        <v>63.08</v>
      </c>
      <c r="D238">
        <v>65.540000000000006</v>
      </c>
      <c r="E238">
        <v>68.2</v>
      </c>
      <c r="F238">
        <v>70.95</v>
      </c>
      <c r="G238">
        <v>73.7</v>
      </c>
      <c r="H238">
        <v>76.55</v>
      </c>
      <c r="I238">
        <v>79.63</v>
      </c>
      <c r="J238">
        <v>82.71</v>
      </c>
      <c r="K238">
        <v>85.92</v>
      </c>
      <c r="L238">
        <v>89.25</v>
      </c>
      <c r="M238">
        <v>92.74</v>
      </c>
      <c r="N238">
        <v>96.38</v>
      </c>
      <c r="O238">
        <v>100.14</v>
      </c>
      <c r="P238">
        <v>104.06</v>
      </c>
      <c r="Q238">
        <v>108.11</v>
      </c>
      <c r="R238">
        <v>112.32</v>
      </c>
      <c r="S238">
        <v>116.69</v>
      </c>
      <c r="T238">
        <v>121.23</v>
      </c>
      <c r="U238">
        <v>125.95</v>
      </c>
      <c r="V238">
        <v>97.95</v>
      </c>
      <c r="W238">
        <v>98.29</v>
      </c>
      <c r="X238">
        <v>100.59</v>
      </c>
      <c r="Y238">
        <v>103.31</v>
      </c>
      <c r="Z238">
        <v>103.94</v>
      </c>
      <c r="AA238">
        <v>103.95</v>
      </c>
      <c r="AB238">
        <v>107</v>
      </c>
      <c r="AC238">
        <v>108.19</v>
      </c>
      <c r="AD238">
        <v>109.29</v>
      </c>
      <c r="AE238">
        <v>112.35</v>
      </c>
      <c r="AF238">
        <v>115.31</v>
      </c>
      <c r="AG238">
        <v>115.67</v>
      </c>
      <c r="AH238">
        <v>115.67</v>
      </c>
      <c r="AI238">
        <v>120.05</v>
      </c>
      <c r="AJ238">
        <v>121.1</v>
      </c>
      <c r="AK238">
        <v>121.52</v>
      </c>
      <c r="AL238">
        <v>122.2</v>
      </c>
      <c r="AM238">
        <v>123.18</v>
      </c>
      <c r="AN238">
        <v>126.19</v>
      </c>
      <c r="AO238">
        <v>127.39</v>
      </c>
      <c r="AP238">
        <v>128.31</v>
      </c>
      <c r="AQ238">
        <v>131.27000000000001</v>
      </c>
      <c r="AR238">
        <v>133.08000000000001</v>
      </c>
      <c r="AS238">
        <v>134.35</v>
      </c>
      <c r="AT238">
        <v>135.86000000000001</v>
      </c>
      <c r="AU238">
        <v>136.52000000000001</v>
      </c>
      <c r="AV238">
        <v>137.35</v>
      </c>
      <c r="AW238">
        <v>139.66999999999999</v>
      </c>
      <c r="AX238">
        <v>141.81</v>
      </c>
      <c r="AY238">
        <v>143.38999999999999</v>
      </c>
    </row>
    <row r="239" spans="1:51">
      <c r="A239" t="s">
        <v>107</v>
      </c>
      <c r="B239">
        <v>61.2</v>
      </c>
      <c r="C239">
        <v>63.08</v>
      </c>
      <c r="D239">
        <v>65.989999999999995</v>
      </c>
      <c r="E239">
        <v>69.14</v>
      </c>
      <c r="F239">
        <v>72.430000000000007</v>
      </c>
      <c r="G239">
        <v>75.760000000000005</v>
      </c>
      <c r="H239">
        <v>79.23</v>
      </c>
      <c r="I239">
        <v>82.98</v>
      </c>
      <c r="J239">
        <v>86.78</v>
      </c>
      <c r="K239">
        <v>90.77</v>
      </c>
      <c r="L239">
        <v>94.93</v>
      </c>
      <c r="M239">
        <v>99.33</v>
      </c>
      <c r="N239">
        <v>103.93</v>
      </c>
      <c r="O239">
        <v>108.74</v>
      </c>
      <c r="P239">
        <v>113.77</v>
      </c>
      <c r="Q239">
        <v>119.01</v>
      </c>
      <c r="R239">
        <v>124.49</v>
      </c>
      <c r="S239">
        <v>130.22999999999999</v>
      </c>
      <c r="T239">
        <v>136.22999999999999</v>
      </c>
      <c r="U239">
        <v>142.5</v>
      </c>
      <c r="V239">
        <v>110</v>
      </c>
      <c r="W239">
        <v>109.5</v>
      </c>
      <c r="X239">
        <v>110.05</v>
      </c>
      <c r="Y239">
        <v>111.25</v>
      </c>
      <c r="Z239">
        <v>111.24</v>
      </c>
      <c r="AA239">
        <v>111.55</v>
      </c>
      <c r="AB239">
        <v>111.07</v>
      </c>
      <c r="AC239">
        <v>110.86</v>
      </c>
      <c r="AD239">
        <v>112.82</v>
      </c>
      <c r="AE239">
        <v>112.46</v>
      </c>
      <c r="AF239">
        <v>113.95</v>
      </c>
      <c r="AG239">
        <v>113.45</v>
      </c>
      <c r="AH239">
        <v>114.3</v>
      </c>
      <c r="AI239">
        <v>115.56</v>
      </c>
      <c r="AJ239">
        <v>117.77</v>
      </c>
      <c r="AK239">
        <v>117.38</v>
      </c>
      <c r="AL239">
        <v>117.9</v>
      </c>
      <c r="AM239">
        <v>118.53</v>
      </c>
      <c r="AN239">
        <v>121.39</v>
      </c>
      <c r="AO239">
        <v>122.42</v>
      </c>
      <c r="AP239">
        <v>122.95</v>
      </c>
      <c r="AQ239">
        <v>125.53</v>
      </c>
      <c r="AR239">
        <v>126.32</v>
      </c>
      <c r="AS239">
        <v>126.39</v>
      </c>
      <c r="AT239">
        <v>127.53</v>
      </c>
      <c r="AU239">
        <v>127.86</v>
      </c>
      <c r="AV239">
        <v>128.22999999999999</v>
      </c>
      <c r="AW239">
        <v>129.47</v>
      </c>
      <c r="AX239">
        <v>130.68</v>
      </c>
      <c r="AY239">
        <v>131.71</v>
      </c>
    </row>
    <row r="240" spans="1:51">
      <c r="A240" t="s">
        <v>108</v>
      </c>
      <c r="B240">
        <v>61.2</v>
      </c>
      <c r="C240">
        <v>63.08</v>
      </c>
      <c r="D240">
        <v>65.95</v>
      </c>
      <c r="E240">
        <v>69.06</v>
      </c>
      <c r="F240">
        <v>72.3</v>
      </c>
      <c r="G240">
        <v>75.569999999999993</v>
      </c>
      <c r="H240">
        <v>78.98</v>
      </c>
      <c r="I240">
        <v>82.67</v>
      </c>
      <c r="J240">
        <v>86.41</v>
      </c>
      <c r="K240">
        <v>90.33</v>
      </c>
      <c r="L240">
        <v>94.42</v>
      </c>
      <c r="M240">
        <v>98.73</v>
      </c>
      <c r="N240">
        <v>103.24</v>
      </c>
      <c r="O240">
        <v>107.95</v>
      </c>
      <c r="P240">
        <v>112.88</v>
      </c>
      <c r="Q240">
        <v>118.01</v>
      </c>
      <c r="R240">
        <v>123.37</v>
      </c>
      <c r="S240">
        <v>128.97</v>
      </c>
      <c r="T240">
        <v>134.83000000000001</v>
      </c>
      <c r="U240">
        <v>140.96</v>
      </c>
      <c r="V240">
        <v>106.21</v>
      </c>
      <c r="W240">
        <v>105.73</v>
      </c>
      <c r="X240">
        <v>106.16</v>
      </c>
      <c r="Y240">
        <v>107.27</v>
      </c>
      <c r="Z240">
        <v>109.21</v>
      </c>
      <c r="AA240">
        <v>109.85</v>
      </c>
      <c r="AB240">
        <v>109.3</v>
      </c>
      <c r="AC240">
        <v>109.28</v>
      </c>
      <c r="AD240">
        <v>110.43</v>
      </c>
      <c r="AE240">
        <v>111.98</v>
      </c>
      <c r="AF240">
        <v>113.84</v>
      </c>
      <c r="AG240">
        <v>113.33</v>
      </c>
      <c r="AH240">
        <v>113.59</v>
      </c>
      <c r="AI240">
        <v>115.26</v>
      </c>
      <c r="AJ240">
        <v>117.5</v>
      </c>
      <c r="AK240">
        <v>116.99</v>
      </c>
      <c r="AL240">
        <v>117.45</v>
      </c>
      <c r="AM240">
        <v>118.05</v>
      </c>
      <c r="AN240">
        <v>120.85</v>
      </c>
      <c r="AO240">
        <v>121.89</v>
      </c>
      <c r="AP240">
        <v>122.36</v>
      </c>
      <c r="AQ240">
        <v>124.87</v>
      </c>
      <c r="AR240">
        <v>125.45</v>
      </c>
      <c r="AS240">
        <v>125.65</v>
      </c>
      <c r="AT240">
        <v>126.75</v>
      </c>
      <c r="AU240">
        <v>127.02</v>
      </c>
      <c r="AV240">
        <v>127.34</v>
      </c>
      <c r="AW240">
        <v>128.5</v>
      </c>
      <c r="AX240">
        <v>129.44999999999999</v>
      </c>
      <c r="AY240">
        <v>130.34</v>
      </c>
    </row>
    <row r="241" spans="1:51">
      <c r="A241" t="s">
        <v>109</v>
      </c>
      <c r="B241">
        <v>61.2</v>
      </c>
      <c r="C241">
        <v>63.08</v>
      </c>
      <c r="D241">
        <v>65.790000000000006</v>
      </c>
      <c r="E241">
        <v>68.739999999999995</v>
      </c>
      <c r="F241">
        <v>71.790000000000006</v>
      </c>
      <c r="G241">
        <v>74.87</v>
      </c>
      <c r="H241">
        <v>78.069999999999993</v>
      </c>
      <c r="I241">
        <v>81.53</v>
      </c>
      <c r="J241">
        <v>85.01</v>
      </c>
      <c r="K241">
        <v>88.66</v>
      </c>
      <c r="L241">
        <v>92.46</v>
      </c>
      <c r="M241">
        <v>96.45</v>
      </c>
      <c r="N241">
        <v>100.63</v>
      </c>
      <c r="O241">
        <v>104.97</v>
      </c>
      <c r="P241">
        <v>109.51</v>
      </c>
      <c r="Q241">
        <v>114.22</v>
      </c>
      <c r="R241">
        <v>119.13</v>
      </c>
      <c r="S241">
        <v>124.25</v>
      </c>
      <c r="T241">
        <v>129.59</v>
      </c>
      <c r="U241">
        <v>135.16</v>
      </c>
      <c r="V241">
        <v>106.17</v>
      </c>
      <c r="W241">
        <v>114.36</v>
      </c>
      <c r="X241">
        <v>116.06</v>
      </c>
      <c r="Y241">
        <v>117.41</v>
      </c>
      <c r="Z241">
        <v>117.29</v>
      </c>
      <c r="AA241">
        <v>117.31</v>
      </c>
      <c r="AB241">
        <v>116.56</v>
      </c>
      <c r="AC241">
        <v>116.31</v>
      </c>
      <c r="AD241">
        <v>116.32</v>
      </c>
      <c r="AE241">
        <v>117.19</v>
      </c>
      <c r="AF241">
        <v>118.77</v>
      </c>
      <c r="AG241">
        <v>118.03</v>
      </c>
      <c r="AH241">
        <v>118.49</v>
      </c>
      <c r="AI241">
        <v>119.68</v>
      </c>
      <c r="AJ241">
        <v>121.7</v>
      </c>
      <c r="AK241">
        <v>120.84</v>
      </c>
      <c r="AL241">
        <v>121.36</v>
      </c>
      <c r="AM241">
        <v>121.98</v>
      </c>
      <c r="AN241">
        <v>124.31</v>
      </c>
      <c r="AO241">
        <v>125.17</v>
      </c>
      <c r="AP241">
        <v>125.66</v>
      </c>
      <c r="AQ241">
        <v>127.76</v>
      </c>
      <c r="AR241">
        <v>128.32</v>
      </c>
      <c r="AS241">
        <v>129.13</v>
      </c>
      <c r="AT241">
        <v>129.94999999999999</v>
      </c>
      <c r="AU241">
        <v>129.91999999999999</v>
      </c>
      <c r="AV241">
        <v>130.34</v>
      </c>
      <c r="AW241">
        <v>131.38999999999999</v>
      </c>
      <c r="AX241">
        <v>132.21</v>
      </c>
      <c r="AY241">
        <v>133.33000000000001</v>
      </c>
    </row>
    <row r="242" spans="1:51">
      <c r="A242" t="s">
        <v>110</v>
      </c>
      <c r="B242">
        <v>61.2</v>
      </c>
      <c r="C242">
        <v>63.08</v>
      </c>
      <c r="D242">
        <v>65.61</v>
      </c>
      <c r="E242">
        <v>68.349999999999994</v>
      </c>
      <c r="F242">
        <v>71.180000000000007</v>
      </c>
      <c r="G242">
        <v>74.02</v>
      </c>
      <c r="H242">
        <v>76.97</v>
      </c>
      <c r="I242">
        <v>80.14</v>
      </c>
      <c r="J242">
        <v>83.33</v>
      </c>
      <c r="K242">
        <v>86.66</v>
      </c>
      <c r="L242">
        <v>90.12</v>
      </c>
      <c r="M242">
        <v>93.74</v>
      </c>
      <c r="N242">
        <v>97.52</v>
      </c>
      <c r="O242">
        <v>101.44</v>
      </c>
      <c r="P242">
        <v>105.52</v>
      </c>
      <c r="Q242">
        <v>109.75</v>
      </c>
      <c r="R242">
        <v>114.14</v>
      </c>
      <c r="S242">
        <v>118.71</v>
      </c>
      <c r="T242">
        <v>123.46</v>
      </c>
      <c r="U242">
        <v>128.41</v>
      </c>
      <c r="V242">
        <v>98.85</v>
      </c>
      <c r="W242">
        <v>98.94</v>
      </c>
      <c r="X242">
        <v>101.82</v>
      </c>
      <c r="Y242">
        <v>104.82</v>
      </c>
      <c r="Z242">
        <v>105.21</v>
      </c>
      <c r="AA242">
        <v>106.23</v>
      </c>
      <c r="AB242">
        <v>105.7</v>
      </c>
      <c r="AC242">
        <v>109.07</v>
      </c>
      <c r="AD242">
        <v>110.9</v>
      </c>
      <c r="AE242">
        <v>111.17</v>
      </c>
      <c r="AF242">
        <v>113.76</v>
      </c>
      <c r="AG242">
        <v>114.99</v>
      </c>
      <c r="AH242">
        <v>114.62</v>
      </c>
      <c r="AI242">
        <v>119.14</v>
      </c>
      <c r="AJ242">
        <v>120.92</v>
      </c>
      <c r="AK242">
        <v>120.91</v>
      </c>
      <c r="AL242">
        <v>121.5</v>
      </c>
      <c r="AM242">
        <v>122.56</v>
      </c>
      <c r="AN242">
        <v>125.7</v>
      </c>
      <c r="AO242">
        <v>126.89</v>
      </c>
      <c r="AP242">
        <v>127.66</v>
      </c>
      <c r="AQ242">
        <v>130.5</v>
      </c>
      <c r="AR242">
        <v>131.37</v>
      </c>
      <c r="AS242">
        <v>132.94999999999999</v>
      </c>
      <c r="AT242">
        <v>134.47999999999999</v>
      </c>
      <c r="AU242">
        <v>134.97</v>
      </c>
      <c r="AV242">
        <v>135.84</v>
      </c>
      <c r="AW242">
        <v>137.41999999999999</v>
      </c>
      <c r="AX242">
        <v>138.93</v>
      </c>
      <c r="AY242">
        <v>142.37</v>
      </c>
    </row>
    <row r="243" spans="1:51">
      <c r="C243" t="s">
        <v>1</v>
      </c>
      <c r="D243" t="s">
        <v>0</v>
      </c>
      <c r="F243" t="s">
        <v>2</v>
      </c>
    </row>
    <row r="244" spans="1:51">
      <c r="A244" t="s">
        <v>99</v>
      </c>
      <c r="B244" t="s">
        <v>100</v>
      </c>
      <c r="C244" t="s">
        <v>28</v>
      </c>
      <c r="D244" t="s">
        <v>103</v>
      </c>
      <c r="F244" t="s">
        <v>28</v>
      </c>
    </row>
    <row r="245" spans="1:51">
      <c r="B245">
        <v>2013</v>
      </c>
      <c r="C245">
        <v>2014</v>
      </c>
      <c r="D245">
        <v>2015</v>
      </c>
      <c r="E245">
        <v>2016</v>
      </c>
      <c r="F245">
        <v>2017</v>
      </c>
      <c r="G245">
        <v>2018</v>
      </c>
      <c r="H245">
        <v>2019</v>
      </c>
      <c r="I245">
        <v>2020</v>
      </c>
      <c r="J245">
        <v>2021</v>
      </c>
      <c r="K245">
        <v>2022</v>
      </c>
      <c r="L245">
        <v>2023</v>
      </c>
      <c r="M245">
        <v>2024</v>
      </c>
      <c r="N245">
        <v>2025</v>
      </c>
      <c r="O245">
        <v>2026</v>
      </c>
      <c r="P245">
        <v>2027</v>
      </c>
      <c r="Q245">
        <v>2028</v>
      </c>
      <c r="R245">
        <v>2029</v>
      </c>
      <c r="S245">
        <v>2030</v>
      </c>
      <c r="T245">
        <v>2031</v>
      </c>
      <c r="U245">
        <v>2032</v>
      </c>
      <c r="V245">
        <v>2033</v>
      </c>
      <c r="W245">
        <v>2034</v>
      </c>
      <c r="X245">
        <v>2035</v>
      </c>
      <c r="Y245">
        <v>2036</v>
      </c>
      <c r="Z245">
        <v>2037</v>
      </c>
      <c r="AA245">
        <v>2038</v>
      </c>
      <c r="AB245">
        <v>2039</v>
      </c>
      <c r="AC245">
        <v>2040</v>
      </c>
      <c r="AD245">
        <v>2041</v>
      </c>
      <c r="AE245">
        <v>2042</v>
      </c>
      <c r="AF245">
        <v>2043</v>
      </c>
      <c r="AG245">
        <v>2044</v>
      </c>
      <c r="AH245">
        <v>2045</v>
      </c>
      <c r="AI245">
        <v>2046</v>
      </c>
      <c r="AJ245">
        <v>2047</v>
      </c>
      <c r="AK245">
        <v>2048</v>
      </c>
      <c r="AL245">
        <v>2049</v>
      </c>
      <c r="AM245">
        <v>2050</v>
      </c>
      <c r="AN245">
        <v>2051</v>
      </c>
      <c r="AO245">
        <v>2052</v>
      </c>
      <c r="AP245">
        <v>2053</v>
      </c>
      <c r="AQ245">
        <v>2054</v>
      </c>
      <c r="AR245">
        <v>2055</v>
      </c>
      <c r="AS245">
        <v>2056</v>
      </c>
      <c r="AT245">
        <v>2057</v>
      </c>
      <c r="AU245">
        <v>2058</v>
      </c>
      <c r="AV245">
        <v>2059</v>
      </c>
      <c r="AW245">
        <v>2060</v>
      </c>
      <c r="AX245">
        <v>2061</v>
      </c>
      <c r="AY245">
        <v>2062</v>
      </c>
    </row>
    <row r="246" spans="1:51">
      <c r="A246" t="s">
        <v>104</v>
      </c>
      <c r="B246">
        <v>61.2</v>
      </c>
      <c r="C246">
        <v>63.08</v>
      </c>
      <c r="D246">
        <v>65.37</v>
      </c>
      <c r="E246">
        <v>67.849999999999994</v>
      </c>
      <c r="F246">
        <v>70.41</v>
      </c>
      <c r="G246">
        <v>72.959999999999994</v>
      </c>
      <c r="H246">
        <v>75.59</v>
      </c>
      <c r="I246">
        <v>78.42</v>
      </c>
      <c r="J246">
        <v>81.25</v>
      </c>
      <c r="K246">
        <v>84.19</v>
      </c>
      <c r="L246">
        <v>87.23</v>
      </c>
      <c r="M246">
        <v>90.41</v>
      </c>
      <c r="N246">
        <v>93.72</v>
      </c>
      <c r="O246">
        <v>97.13</v>
      </c>
      <c r="P246">
        <v>100.68</v>
      </c>
      <c r="Q246">
        <v>104.33</v>
      </c>
      <c r="R246">
        <v>108.12</v>
      </c>
      <c r="S246">
        <v>112.04</v>
      </c>
      <c r="T246">
        <v>116.1</v>
      </c>
      <c r="U246">
        <v>120.31</v>
      </c>
      <c r="V246">
        <v>93.16</v>
      </c>
      <c r="W246">
        <v>93.7</v>
      </c>
      <c r="X246">
        <v>97.67</v>
      </c>
      <c r="Y246">
        <v>98.73</v>
      </c>
      <c r="Z246">
        <v>98.91</v>
      </c>
      <c r="AA246">
        <v>102.36</v>
      </c>
      <c r="AB246">
        <v>103.44</v>
      </c>
      <c r="AC246">
        <v>104.12</v>
      </c>
      <c r="AD246">
        <v>107.75</v>
      </c>
      <c r="AE246">
        <v>109.64</v>
      </c>
      <c r="AF246">
        <v>112.67</v>
      </c>
      <c r="AG246">
        <v>113.2</v>
      </c>
      <c r="AH246">
        <v>116.09</v>
      </c>
      <c r="AI246">
        <v>118.71</v>
      </c>
      <c r="AJ246">
        <v>121.08</v>
      </c>
      <c r="AK246">
        <v>121.76</v>
      </c>
      <c r="AL246">
        <v>122.89</v>
      </c>
      <c r="AM246">
        <v>124.6</v>
      </c>
      <c r="AN246">
        <v>128.28</v>
      </c>
      <c r="AO246">
        <v>130.22</v>
      </c>
      <c r="AP246">
        <v>132.30000000000001</v>
      </c>
      <c r="AQ246">
        <v>135.84</v>
      </c>
      <c r="AR246">
        <v>137.41</v>
      </c>
      <c r="AS246">
        <v>139.5</v>
      </c>
      <c r="AT246">
        <v>141.46</v>
      </c>
      <c r="AU246">
        <v>142.68</v>
      </c>
      <c r="AV246">
        <v>144.96</v>
      </c>
      <c r="AW246">
        <v>147.11000000000001</v>
      </c>
      <c r="AX246">
        <v>149.51</v>
      </c>
      <c r="AY246">
        <v>152.6</v>
      </c>
    </row>
    <row r="247" spans="1:51">
      <c r="A247" t="s">
        <v>105</v>
      </c>
      <c r="B247">
        <v>61.2</v>
      </c>
      <c r="C247">
        <v>63.08</v>
      </c>
      <c r="D247">
        <v>65.5</v>
      </c>
      <c r="E247">
        <v>68.13</v>
      </c>
      <c r="F247">
        <v>70.84</v>
      </c>
      <c r="G247">
        <v>73.55</v>
      </c>
      <c r="H247">
        <v>76.349999999999994</v>
      </c>
      <c r="I247">
        <v>79.37</v>
      </c>
      <c r="J247">
        <v>82.4</v>
      </c>
      <c r="K247">
        <v>85.55</v>
      </c>
      <c r="L247">
        <v>88.82</v>
      </c>
      <c r="M247">
        <v>92.24</v>
      </c>
      <c r="N247">
        <v>95.81</v>
      </c>
      <c r="O247">
        <v>99.5</v>
      </c>
      <c r="P247">
        <v>103.34</v>
      </c>
      <c r="Q247">
        <v>107.3</v>
      </c>
      <c r="R247">
        <v>111.42</v>
      </c>
      <c r="S247">
        <v>115.69</v>
      </c>
      <c r="T247">
        <v>120.12</v>
      </c>
      <c r="U247">
        <v>124.73</v>
      </c>
      <c r="V247">
        <v>99.06</v>
      </c>
      <c r="W247">
        <v>98.84</v>
      </c>
      <c r="X247">
        <v>103.47</v>
      </c>
      <c r="Y247">
        <v>104.2</v>
      </c>
      <c r="Z247">
        <v>104.63</v>
      </c>
      <c r="AA247">
        <v>104.57</v>
      </c>
      <c r="AB247">
        <v>106.8</v>
      </c>
      <c r="AC247">
        <v>107.83</v>
      </c>
      <c r="AD247">
        <v>108.78</v>
      </c>
      <c r="AE247">
        <v>111.15</v>
      </c>
      <c r="AF247">
        <v>113.76</v>
      </c>
      <c r="AG247">
        <v>114.45</v>
      </c>
      <c r="AH247">
        <v>114</v>
      </c>
      <c r="AI247">
        <v>117.12</v>
      </c>
      <c r="AJ247">
        <v>118.84</v>
      </c>
      <c r="AK247">
        <v>118.95</v>
      </c>
      <c r="AL247">
        <v>119.63</v>
      </c>
      <c r="AM247">
        <v>121.06</v>
      </c>
      <c r="AN247">
        <v>124.47</v>
      </c>
      <c r="AO247">
        <v>126.07</v>
      </c>
      <c r="AP247">
        <v>126.27</v>
      </c>
      <c r="AQ247">
        <v>128.05000000000001</v>
      </c>
      <c r="AR247">
        <v>128.80000000000001</v>
      </c>
      <c r="AS247">
        <v>129.72</v>
      </c>
      <c r="AT247">
        <v>131.30000000000001</v>
      </c>
      <c r="AU247">
        <v>132.27000000000001</v>
      </c>
      <c r="AV247">
        <v>133.38</v>
      </c>
      <c r="AW247">
        <v>135.59</v>
      </c>
      <c r="AX247">
        <v>137.4</v>
      </c>
      <c r="AY247">
        <v>138.83000000000001</v>
      </c>
    </row>
    <row r="248" spans="1:51">
      <c r="A248" t="s">
        <v>22</v>
      </c>
      <c r="B248">
        <v>61.2</v>
      </c>
      <c r="C248">
        <v>63.08</v>
      </c>
      <c r="D248">
        <v>65.709999999999994</v>
      </c>
      <c r="E248">
        <v>68.56</v>
      </c>
      <c r="F248">
        <v>71.510000000000005</v>
      </c>
      <c r="G248">
        <v>74.48</v>
      </c>
      <c r="H248">
        <v>77.56</v>
      </c>
      <c r="I248">
        <v>80.89</v>
      </c>
      <c r="J248">
        <v>84.23</v>
      </c>
      <c r="K248">
        <v>87.73</v>
      </c>
      <c r="L248">
        <v>91.37</v>
      </c>
      <c r="M248">
        <v>95.19</v>
      </c>
      <c r="N248">
        <v>99.18</v>
      </c>
      <c r="O248">
        <v>103.33</v>
      </c>
      <c r="P248">
        <v>107.65</v>
      </c>
      <c r="Q248">
        <v>112.13</v>
      </c>
      <c r="R248">
        <v>116.8</v>
      </c>
      <c r="S248">
        <v>121.66</v>
      </c>
      <c r="T248">
        <v>126.72</v>
      </c>
      <c r="U248">
        <v>132</v>
      </c>
      <c r="V248">
        <v>103.46</v>
      </c>
      <c r="W248">
        <v>103.07</v>
      </c>
      <c r="X248">
        <v>104.28</v>
      </c>
      <c r="Y248">
        <v>104.2</v>
      </c>
      <c r="Z248">
        <v>104.01</v>
      </c>
      <c r="AA248">
        <v>104.52</v>
      </c>
      <c r="AB248">
        <v>105.34</v>
      </c>
      <c r="AC248">
        <v>105.8</v>
      </c>
      <c r="AD248">
        <v>106.85</v>
      </c>
      <c r="AE248">
        <v>108.64</v>
      </c>
      <c r="AF248">
        <v>111.11</v>
      </c>
      <c r="AG248">
        <v>112.47</v>
      </c>
      <c r="AH248">
        <v>112.97</v>
      </c>
      <c r="AI248">
        <v>115.66</v>
      </c>
      <c r="AJ248">
        <v>117.63</v>
      </c>
      <c r="AK248">
        <v>117.3</v>
      </c>
      <c r="AL248">
        <v>118.03</v>
      </c>
      <c r="AM248">
        <v>119.37</v>
      </c>
      <c r="AN248">
        <v>122.6</v>
      </c>
      <c r="AO248">
        <v>124.11</v>
      </c>
      <c r="AP248">
        <v>125.8</v>
      </c>
      <c r="AQ248">
        <v>128.91</v>
      </c>
      <c r="AR248">
        <v>130.12</v>
      </c>
      <c r="AS248">
        <v>131.05000000000001</v>
      </c>
      <c r="AT248">
        <v>132.46</v>
      </c>
      <c r="AU248">
        <v>133.13</v>
      </c>
      <c r="AV248">
        <v>134.33000000000001</v>
      </c>
      <c r="AW248">
        <v>135.65</v>
      </c>
      <c r="AX248">
        <v>137.29</v>
      </c>
      <c r="AY248">
        <v>138.71</v>
      </c>
    </row>
    <row r="249" spans="1:51">
      <c r="A249" t="s">
        <v>106</v>
      </c>
      <c r="B249">
        <v>61.2</v>
      </c>
      <c r="C249">
        <v>63.08</v>
      </c>
      <c r="D249">
        <v>65.45</v>
      </c>
      <c r="E249">
        <v>68.03</v>
      </c>
      <c r="F249">
        <v>70.680000000000007</v>
      </c>
      <c r="G249">
        <v>73.33</v>
      </c>
      <c r="H249">
        <v>76.069999999999993</v>
      </c>
      <c r="I249">
        <v>79.03</v>
      </c>
      <c r="J249">
        <v>81.98</v>
      </c>
      <c r="K249">
        <v>85.05</v>
      </c>
      <c r="L249">
        <v>88.24</v>
      </c>
      <c r="M249">
        <v>91.57</v>
      </c>
      <c r="N249">
        <v>95.04</v>
      </c>
      <c r="O249">
        <v>98.63</v>
      </c>
      <c r="P249">
        <v>102.36</v>
      </c>
      <c r="Q249">
        <v>106.21</v>
      </c>
      <c r="R249">
        <v>110.21</v>
      </c>
      <c r="S249">
        <v>114.35</v>
      </c>
      <c r="T249">
        <v>118.65</v>
      </c>
      <c r="U249">
        <v>123.11</v>
      </c>
      <c r="V249">
        <v>95.85</v>
      </c>
      <c r="W249">
        <v>96.13</v>
      </c>
      <c r="X249">
        <v>98.37</v>
      </c>
      <c r="Y249">
        <v>101.15</v>
      </c>
      <c r="Z249">
        <v>101.93</v>
      </c>
      <c r="AA249">
        <v>101.94</v>
      </c>
      <c r="AB249">
        <v>104.34</v>
      </c>
      <c r="AC249">
        <v>105.47</v>
      </c>
      <c r="AD249">
        <v>106.56</v>
      </c>
      <c r="AE249">
        <v>109.27</v>
      </c>
      <c r="AF249">
        <v>112.27</v>
      </c>
      <c r="AG249">
        <v>112.73</v>
      </c>
      <c r="AH249">
        <v>112.84</v>
      </c>
      <c r="AI249">
        <v>116.6</v>
      </c>
      <c r="AJ249">
        <v>117.58</v>
      </c>
      <c r="AK249">
        <v>118.21</v>
      </c>
      <c r="AL249">
        <v>119</v>
      </c>
      <c r="AM249">
        <v>120.19</v>
      </c>
      <c r="AN249">
        <v>123.35</v>
      </c>
      <c r="AO249">
        <v>124.69</v>
      </c>
      <c r="AP249">
        <v>125.63</v>
      </c>
      <c r="AQ249">
        <v>128.63999999999999</v>
      </c>
      <c r="AR249">
        <v>130.49</v>
      </c>
      <c r="AS249">
        <v>131.65</v>
      </c>
      <c r="AT249">
        <v>133.27000000000001</v>
      </c>
      <c r="AU249">
        <v>133.76</v>
      </c>
      <c r="AV249">
        <v>135.09</v>
      </c>
      <c r="AW249">
        <v>137.38</v>
      </c>
      <c r="AX249">
        <v>139.25</v>
      </c>
      <c r="AY249">
        <v>141.04</v>
      </c>
    </row>
    <row r="250" spans="1:51">
      <c r="A250" t="s">
        <v>107</v>
      </c>
      <c r="B250">
        <v>61.2</v>
      </c>
      <c r="C250">
        <v>63.08</v>
      </c>
      <c r="D250">
        <v>65.86</v>
      </c>
      <c r="E250">
        <v>68.87</v>
      </c>
      <c r="F250">
        <v>72.010000000000005</v>
      </c>
      <c r="G250">
        <v>75.17</v>
      </c>
      <c r="H250">
        <v>78.459999999999994</v>
      </c>
      <c r="I250">
        <v>82.02</v>
      </c>
      <c r="J250">
        <v>85.61</v>
      </c>
      <c r="K250">
        <v>89.37</v>
      </c>
      <c r="L250">
        <v>93.29</v>
      </c>
      <c r="M250">
        <v>97.42</v>
      </c>
      <c r="N250">
        <v>101.74</v>
      </c>
      <c r="O250">
        <v>106.24</v>
      </c>
      <c r="P250">
        <v>110.94</v>
      </c>
      <c r="Q250">
        <v>115.83</v>
      </c>
      <c r="R250">
        <v>120.93</v>
      </c>
      <c r="S250">
        <v>126.25</v>
      </c>
      <c r="T250">
        <v>131.81</v>
      </c>
      <c r="U250">
        <v>137.62</v>
      </c>
      <c r="V250">
        <v>106.57</v>
      </c>
      <c r="W250">
        <v>106.18</v>
      </c>
      <c r="X250">
        <v>107.06</v>
      </c>
      <c r="Y250">
        <v>108.26</v>
      </c>
      <c r="Z250">
        <v>108.42</v>
      </c>
      <c r="AA250">
        <v>108.83</v>
      </c>
      <c r="AB250">
        <v>108.45</v>
      </c>
      <c r="AC250">
        <v>108.29</v>
      </c>
      <c r="AD250">
        <v>110.11</v>
      </c>
      <c r="AE250">
        <v>110.14</v>
      </c>
      <c r="AF250">
        <v>111.45</v>
      </c>
      <c r="AG250">
        <v>111.37</v>
      </c>
      <c r="AH250">
        <v>112.02</v>
      </c>
      <c r="AI250">
        <v>113.28</v>
      </c>
      <c r="AJ250">
        <v>115.15</v>
      </c>
      <c r="AK250">
        <v>114.68</v>
      </c>
      <c r="AL250">
        <v>115.35</v>
      </c>
      <c r="AM250">
        <v>116.14</v>
      </c>
      <c r="AN250">
        <v>119.14</v>
      </c>
      <c r="AO250">
        <v>120.25</v>
      </c>
      <c r="AP250">
        <v>120.78</v>
      </c>
      <c r="AQ250">
        <v>123.43</v>
      </c>
      <c r="AR250">
        <v>124.34</v>
      </c>
      <c r="AS250">
        <v>124.4</v>
      </c>
      <c r="AT250">
        <v>125.6</v>
      </c>
      <c r="AU250">
        <v>125.7</v>
      </c>
      <c r="AV250">
        <v>126.61</v>
      </c>
      <c r="AW250">
        <v>127.93</v>
      </c>
      <c r="AX250">
        <v>129.13</v>
      </c>
      <c r="AY250">
        <v>130.33000000000001</v>
      </c>
    </row>
    <row r="251" spans="1:51">
      <c r="A251" t="s">
        <v>108</v>
      </c>
      <c r="B251">
        <v>61.2</v>
      </c>
      <c r="C251">
        <v>63.08</v>
      </c>
      <c r="D251">
        <v>65.81</v>
      </c>
      <c r="E251">
        <v>68.77</v>
      </c>
      <c r="F251">
        <v>71.84</v>
      </c>
      <c r="G251">
        <v>74.930000000000007</v>
      </c>
      <c r="H251">
        <v>78.150000000000006</v>
      </c>
      <c r="I251">
        <v>81.63</v>
      </c>
      <c r="J251">
        <v>85.13</v>
      </c>
      <c r="K251">
        <v>88.8</v>
      </c>
      <c r="L251">
        <v>92.63</v>
      </c>
      <c r="M251">
        <v>96.65</v>
      </c>
      <c r="N251">
        <v>100.85</v>
      </c>
      <c r="O251">
        <v>105.23</v>
      </c>
      <c r="P251">
        <v>109.8</v>
      </c>
      <c r="Q251">
        <v>114.54</v>
      </c>
      <c r="R251">
        <v>119.49</v>
      </c>
      <c r="S251">
        <v>124.66</v>
      </c>
      <c r="T251">
        <v>130.04</v>
      </c>
      <c r="U251">
        <v>135.66</v>
      </c>
      <c r="V251">
        <v>102.66</v>
      </c>
      <c r="W251">
        <v>102.25</v>
      </c>
      <c r="X251">
        <v>102.93</v>
      </c>
      <c r="Y251">
        <v>104.03</v>
      </c>
      <c r="Z251">
        <v>106.28</v>
      </c>
      <c r="AA251">
        <v>106.97</v>
      </c>
      <c r="AB251">
        <v>106.55</v>
      </c>
      <c r="AC251">
        <v>106.64</v>
      </c>
      <c r="AD251">
        <v>107.82</v>
      </c>
      <c r="AE251">
        <v>109.21</v>
      </c>
      <c r="AF251">
        <v>111.16</v>
      </c>
      <c r="AG251">
        <v>111.03</v>
      </c>
      <c r="AH251">
        <v>111.11</v>
      </c>
      <c r="AI251">
        <v>112.75</v>
      </c>
      <c r="AJ251">
        <v>114.8</v>
      </c>
      <c r="AK251">
        <v>114.28</v>
      </c>
      <c r="AL251">
        <v>114.82</v>
      </c>
      <c r="AM251">
        <v>115.56</v>
      </c>
      <c r="AN251">
        <v>118.42</v>
      </c>
      <c r="AO251">
        <v>119.56</v>
      </c>
      <c r="AP251">
        <v>120.03</v>
      </c>
      <c r="AQ251">
        <v>122.62</v>
      </c>
      <c r="AR251">
        <v>123.49</v>
      </c>
      <c r="AS251">
        <v>123.61</v>
      </c>
      <c r="AT251">
        <v>124.74</v>
      </c>
      <c r="AU251">
        <v>124.76</v>
      </c>
      <c r="AV251">
        <v>125.63</v>
      </c>
      <c r="AW251">
        <v>126.85</v>
      </c>
      <c r="AX251">
        <v>127.61</v>
      </c>
      <c r="AY251">
        <v>128.84</v>
      </c>
    </row>
    <row r="252" spans="1:51">
      <c r="A252" t="s">
        <v>109</v>
      </c>
      <c r="B252">
        <v>61.2</v>
      </c>
      <c r="C252">
        <v>63.08</v>
      </c>
      <c r="D252">
        <v>65.69</v>
      </c>
      <c r="E252">
        <v>68.52</v>
      </c>
      <c r="F252">
        <v>71.44</v>
      </c>
      <c r="G252">
        <v>74.39</v>
      </c>
      <c r="H252">
        <v>77.44</v>
      </c>
      <c r="I252">
        <v>80.739999999999995</v>
      </c>
      <c r="J252">
        <v>84.06</v>
      </c>
      <c r="K252">
        <v>87.52</v>
      </c>
      <c r="L252">
        <v>91.12</v>
      </c>
      <c r="M252">
        <v>94.91</v>
      </c>
      <c r="N252">
        <v>98.85</v>
      </c>
      <c r="O252">
        <v>102.95</v>
      </c>
      <c r="P252">
        <v>107.23</v>
      </c>
      <c r="Q252">
        <v>111.66</v>
      </c>
      <c r="R252">
        <v>116.27</v>
      </c>
      <c r="S252">
        <v>121.08</v>
      </c>
      <c r="T252">
        <v>126.08</v>
      </c>
      <c r="U252">
        <v>131.29</v>
      </c>
      <c r="V252">
        <v>103.09</v>
      </c>
      <c r="W252">
        <v>110.04</v>
      </c>
      <c r="X252">
        <v>111.78</v>
      </c>
      <c r="Y252">
        <v>113.42</v>
      </c>
      <c r="Z252">
        <v>113.45</v>
      </c>
      <c r="AA252">
        <v>113.55</v>
      </c>
      <c r="AB252">
        <v>112.88</v>
      </c>
      <c r="AC252">
        <v>112.86</v>
      </c>
      <c r="AD252">
        <v>113.03</v>
      </c>
      <c r="AE252">
        <v>114.06</v>
      </c>
      <c r="AF252">
        <v>115.4</v>
      </c>
      <c r="AG252">
        <v>115.08</v>
      </c>
      <c r="AH252">
        <v>115.01</v>
      </c>
      <c r="AI252">
        <v>116.48</v>
      </c>
      <c r="AJ252">
        <v>118.31</v>
      </c>
      <c r="AK252">
        <v>117.6</v>
      </c>
      <c r="AL252">
        <v>118.17</v>
      </c>
      <c r="AM252">
        <v>118.86</v>
      </c>
      <c r="AN252">
        <v>121.32</v>
      </c>
      <c r="AO252">
        <v>122.35</v>
      </c>
      <c r="AP252">
        <v>122.9</v>
      </c>
      <c r="AQ252">
        <v>125.18</v>
      </c>
      <c r="AR252">
        <v>125.93</v>
      </c>
      <c r="AS252">
        <v>126.55</v>
      </c>
      <c r="AT252">
        <v>127.42</v>
      </c>
      <c r="AU252">
        <v>127.95</v>
      </c>
      <c r="AV252">
        <v>128.24</v>
      </c>
      <c r="AW252">
        <v>129.13999999999999</v>
      </c>
      <c r="AX252">
        <v>129.91999999999999</v>
      </c>
      <c r="AY252">
        <v>131.41</v>
      </c>
    </row>
    <row r="253" spans="1:51">
      <c r="A253" t="s">
        <v>110</v>
      </c>
      <c r="B253">
        <v>61.2</v>
      </c>
      <c r="C253">
        <v>63.08</v>
      </c>
      <c r="D253">
        <v>65.52</v>
      </c>
      <c r="E253">
        <v>68.17</v>
      </c>
      <c r="F253">
        <v>70.900000000000006</v>
      </c>
      <c r="G253">
        <v>73.64</v>
      </c>
      <c r="H253">
        <v>76.459999999999994</v>
      </c>
      <c r="I253">
        <v>79.52</v>
      </c>
      <c r="J253">
        <v>82.57</v>
      </c>
      <c r="K253">
        <v>85.76</v>
      </c>
      <c r="L253">
        <v>89.06</v>
      </c>
      <c r="M253">
        <v>92.52</v>
      </c>
      <c r="N253">
        <v>96.13</v>
      </c>
      <c r="O253">
        <v>99.86</v>
      </c>
      <c r="P253">
        <v>103.74</v>
      </c>
      <c r="Q253">
        <v>107.76</v>
      </c>
      <c r="R253">
        <v>111.93</v>
      </c>
      <c r="S253">
        <v>116.25</v>
      </c>
      <c r="T253">
        <v>120.75</v>
      </c>
      <c r="U253">
        <v>125.42</v>
      </c>
      <c r="V253">
        <v>96.81</v>
      </c>
      <c r="W253">
        <v>96.91</v>
      </c>
      <c r="X253">
        <v>99.44</v>
      </c>
      <c r="Y253">
        <v>102.45</v>
      </c>
      <c r="Z253">
        <v>103</v>
      </c>
      <c r="AA253">
        <v>104.11</v>
      </c>
      <c r="AB253">
        <v>103.55</v>
      </c>
      <c r="AC253">
        <v>106.17</v>
      </c>
      <c r="AD253">
        <v>108.06</v>
      </c>
      <c r="AE253">
        <v>108.86</v>
      </c>
      <c r="AF253">
        <v>111.18</v>
      </c>
      <c r="AG253">
        <v>112.53</v>
      </c>
      <c r="AH253">
        <v>112.12</v>
      </c>
      <c r="AI253">
        <v>115.79</v>
      </c>
      <c r="AJ253">
        <v>117.6</v>
      </c>
      <c r="AK253">
        <v>117.74</v>
      </c>
      <c r="AL253">
        <v>118.46</v>
      </c>
      <c r="AM253">
        <v>119.7</v>
      </c>
      <c r="AN253">
        <v>122.91</v>
      </c>
      <c r="AO253">
        <v>124.16</v>
      </c>
      <c r="AP253">
        <v>125.02</v>
      </c>
      <c r="AQ253">
        <v>127.99</v>
      </c>
      <c r="AR253">
        <v>129.29</v>
      </c>
      <c r="AS253">
        <v>130.59</v>
      </c>
      <c r="AT253">
        <v>132.26</v>
      </c>
      <c r="AU253">
        <v>133.26</v>
      </c>
      <c r="AV253">
        <v>134.05000000000001</v>
      </c>
      <c r="AW253">
        <v>135.72</v>
      </c>
      <c r="AX253">
        <v>137</v>
      </c>
      <c r="AY253">
        <v>140.11000000000001</v>
      </c>
    </row>
    <row r="254" spans="1:51">
      <c r="C254" t="s">
        <v>1</v>
      </c>
      <c r="D254" t="s">
        <v>0</v>
      </c>
      <c r="F254" t="s">
        <v>2</v>
      </c>
    </row>
    <row r="255" spans="1:51">
      <c r="A255" t="s">
        <v>99</v>
      </c>
      <c r="B255" t="s">
        <v>100</v>
      </c>
      <c r="C255" t="s">
        <v>28</v>
      </c>
      <c r="D255" t="s">
        <v>103</v>
      </c>
      <c r="F255" t="s">
        <v>101</v>
      </c>
    </row>
    <row r="256" spans="1:51">
      <c r="B256">
        <v>2013</v>
      </c>
      <c r="C256">
        <v>2014</v>
      </c>
      <c r="D256">
        <v>2015</v>
      </c>
      <c r="E256">
        <v>2016</v>
      </c>
      <c r="F256">
        <v>2017</v>
      </c>
      <c r="G256">
        <v>2018</v>
      </c>
      <c r="H256">
        <v>2019</v>
      </c>
      <c r="I256">
        <v>2020</v>
      </c>
      <c r="J256">
        <v>2021</v>
      </c>
      <c r="K256">
        <v>2022</v>
      </c>
      <c r="L256">
        <v>2023</v>
      </c>
      <c r="M256">
        <v>2024</v>
      </c>
      <c r="N256">
        <v>2025</v>
      </c>
      <c r="O256">
        <v>2026</v>
      </c>
      <c r="P256">
        <v>2027</v>
      </c>
      <c r="Q256">
        <v>2028</v>
      </c>
      <c r="R256">
        <v>2029</v>
      </c>
      <c r="S256">
        <v>2030</v>
      </c>
      <c r="T256">
        <v>2031</v>
      </c>
      <c r="U256">
        <v>2032</v>
      </c>
      <c r="V256">
        <v>2033</v>
      </c>
      <c r="W256">
        <v>2034</v>
      </c>
      <c r="X256">
        <v>2035</v>
      </c>
      <c r="Y256">
        <v>2036</v>
      </c>
      <c r="Z256">
        <v>2037</v>
      </c>
      <c r="AA256">
        <v>2038</v>
      </c>
      <c r="AB256">
        <v>2039</v>
      </c>
      <c r="AC256">
        <v>2040</v>
      </c>
      <c r="AD256">
        <v>2041</v>
      </c>
      <c r="AE256">
        <v>2042</v>
      </c>
      <c r="AF256">
        <v>2043</v>
      </c>
      <c r="AG256">
        <v>2044</v>
      </c>
      <c r="AH256">
        <v>2045</v>
      </c>
      <c r="AI256">
        <v>2046</v>
      </c>
      <c r="AJ256">
        <v>2047</v>
      </c>
      <c r="AK256">
        <v>2048</v>
      </c>
      <c r="AL256">
        <v>2049</v>
      </c>
      <c r="AM256">
        <v>2050</v>
      </c>
      <c r="AN256">
        <v>2051</v>
      </c>
      <c r="AO256">
        <v>2052</v>
      </c>
      <c r="AP256">
        <v>2053</v>
      </c>
      <c r="AQ256">
        <v>2054</v>
      </c>
      <c r="AR256">
        <v>2055</v>
      </c>
      <c r="AS256">
        <v>2056</v>
      </c>
      <c r="AT256">
        <v>2057</v>
      </c>
      <c r="AU256">
        <v>2058</v>
      </c>
      <c r="AV256">
        <v>2059</v>
      </c>
      <c r="AW256">
        <v>2060</v>
      </c>
      <c r="AX256">
        <v>2061</v>
      </c>
      <c r="AY256">
        <v>2062</v>
      </c>
    </row>
    <row r="257" spans="1:51">
      <c r="A257" t="s">
        <v>104</v>
      </c>
      <c r="B257">
        <v>61.2</v>
      </c>
      <c r="C257">
        <v>63.08</v>
      </c>
      <c r="D257">
        <v>65.45</v>
      </c>
      <c r="E257">
        <v>68.02</v>
      </c>
      <c r="F257">
        <v>70.67</v>
      </c>
      <c r="G257">
        <v>73.319999999999993</v>
      </c>
      <c r="H257">
        <v>76.05</v>
      </c>
      <c r="I257">
        <v>79.010000000000005</v>
      </c>
      <c r="J257">
        <v>81.95</v>
      </c>
      <c r="K257">
        <v>85.02</v>
      </c>
      <c r="L257">
        <v>88.2</v>
      </c>
      <c r="M257">
        <v>91.53</v>
      </c>
      <c r="N257">
        <v>95</v>
      </c>
      <c r="O257">
        <v>98.58</v>
      </c>
      <c r="P257">
        <v>102.3</v>
      </c>
      <c r="Q257">
        <v>106.15</v>
      </c>
      <c r="R257">
        <v>110.13</v>
      </c>
      <c r="S257">
        <v>114.27</v>
      </c>
      <c r="T257">
        <v>118.56</v>
      </c>
      <c r="U257">
        <v>123.01</v>
      </c>
      <c r="V257">
        <v>96.43</v>
      </c>
      <c r="W257">
        <v>96.93</v>
      </c>
      <c r="X257">
        <v>101.57</v>
      </c>
      <c r="Y257">
        <v>102.58</v>
      </c>
      <c r="Z257">
        <v>102.73</v>
      </c>
      <c r="AA257">
        <v>107.66</v>
      </c>
      <c r="AB257">
        <v>108.98</v>
      </c>
      <c r="AC257">
        <v>109.52</v>
      </c>
      <c r="AD257">
        <v>114.63</v>
      </c>
      <c r="AE257">
        <v>116.58</v>
      </c>
      <c r="AF257">
        <v>119.41</v>
      </c>
      <c r="AG257">
        <v>119.86</v>
      </c>
      <c r="AH257">
        <v>124.37</v>
      </c>
      <c r="AI257">
        <v>127.02</v>
      </c>
      <c r="AJ257">
        <v>129.02000000000001</v>
      </c>
      <c r="AK257">
        <v>129.59</v>
      </c>
      <c r="AL257">
        <v>130.54</v>
      </c>
      <c r="AM257">
        <v>131.91999999999999</v>
      </c>
      <c r="AN257">
        <v>135.22</v>
      </c>
      <c r="AO257">
        <v>136.87</v>
      </c>
      <c r="AP257">
        <v>139.16</v>
      </c>
      <c r="AQ257">
        <v>142.47999999999999</v>
      </c>
      <c r="AR257">
        <v>143.94999999999999</v>
      </c>
      <c r="AS257">
        <v>146.19999999999999</v>
      </c>
      <c r="AT257">
        <v>148.04</v>
      </c>
      <c r="AU257">
        <v>149</v>
      </c>
      <c r="AV257">
        <v>151.59</v>
      </c>
      <c r="AW257">
        <v>153.68</v>
      </c>
      <c r="AX257">
        <v>156.04</v>
      </c>
      <c r="AY257">
        <v>160.68</v>
      </c>
    </row>
    <row r="258" spans="1:51">
      <c r="A258" t="s">
        <v>105</v>
      </c>
      <c r="B258">
        <v>61.2</v>
      </c>
      <c r="C258">
        <v>63.08</v>
      </c>
      <c r="D258">
        <v>65.64</v>
      </c>
      <c r="E258">
        <v>68.42</v>
      </c>
      <c r="F258">
        <v>71.290000000000006</v>
      </c>
      <c r="G258">
        <v>74.180000000000007</v>
      </c>
      <c r="H258">
        <v>77.17</v>
      </c>
      <c r="I258">
        <v>80.400000000000006</v>
      </c>
      <c r="J258">
        <v>83.64</v>
      </c>
      <c r="K258">
        <v>87.03</v>
      </c>
      <c r="L258">
        <v>90.55</v>
      </c>
      <c r="M258">
        <v>94.24</v>
      </c>
      <c r="N258">
        <v>98.1</v>
      </c>
      <c r="O258">
        <v>102.09</v>
      </c>
      <c r="P258">
        <v>106.26</v>
      </c>
      <c r="Q258">
        <v>110.57</v>
      </c>
      <c r="R258">
        <v>115.06</v>
      </c>
      <c r="S258">
        <v>119.73</v>
      </c>
      <c r="T258">
        <v>124.59</v>
      </c>
      <c r="U258">
        <v>129.63999999999999</v>
      </c>
      <c r="V258">
        <v>102.52</v>
      </c>
      <c r="W258">
        <v>102.71</v>
      </c>
      <c r="X258">
        <v>108.91</v>
      </c>
      <c r="Y258">
        <v>109.74</v>
      </c>
      <c r="Z258">
        <v>110.03</v>
      </c>
      <c r="AA258">
        <v>109.83</v>
      </c>
      <c r="AB258">
        <v>113.59</v>
      </c>
      <c r="AC258">
        <v>114.78</v>
      </c>
      <c r="AD258">
        <v>115.28</v>
      </c>
      <c r="AE258">
        <v>119.15</v>
      </c>
      <c r="AF258">
        <v>121.73</v>
      </c>
      <c r="AG258">
        <v>121.62</v>
      </c>
      <c r="AH258">
        <v>120.79</v>
      </c>
      <c r="AI258">
        <v>125.33</v>
      </c>
      <c r="AJ258">
        <v>126.78</v>
      </c>
      <c r="AK258">
        <v>126.5</v>
      </c>
      <c r="AL258">
        <v>126.83</v>
      </c>
      <c r="AM258">
        <v>127.95</v>
      </c>
      <c r="AN258">
        <v>131.09</v>
      </c>
      <c r="AO258">
        <v>132.41</v>
      </c>
      <c r="AP258">
        <v>131.94</v>
      </c>
      <c r="AQ258">
        <v>133.05000000000001</v>
      </c>
      <c r="AR258">
        <v>133.46</v>
      </c>
      <c r="AS258">
        <v>134.16999999999999</v>
      </c>
      <c r="AT258">
        <v>135.09</v>
      </c>
      <c r="AU258">
        <v>135.99</v>
      </c>
      <c r="AV258">
        <v>136.86000000000001</v>
      </c>
      <c r="AW258">
        <v>139.4</v>
      </c>
      <c r="AX258">
        <v>140.91</v>
      </c>
      <c r="AY258">
        <v>142.04</v>
      </c>
    </row>
    <row r="259" spans="1:51">
      <c r="A259" t="s">
        <v>22</v>
      </c>
      <c r="B259">
        <v>61.2</v>
      </c>
      <c r="C259">
        <v>63.08</v>
      </c>
      <c r="D259">
        <v>65.86</v>
      </c>
      <c r="E259">
        <v>68.88</v>
      </c>
      <c r="F259">
        <v>72.02</v>
      </c>
      <c r="G259">
        <v>75.19</v>
      </c>
      <c r="H259">
        <v>78.489999999999995</v>
      </c>
      <c r="I259">
        <v>82.05</v>
      </c>
      <c r="J259">
        <v>85.65</v>
      </c>
      <c r="K259">
        <v>89.41</v>
      </c>
      <c r="L259">
        <v>93.34</v>
      </c>
      <c r="M259">
        <v>97.48</v>
      </c>
      <c r="N259">
        <v>101.81</v>
      </c>
      <c r="O259">
        <v>106.32</v>
      </c>
      <c r="P259">
        <v>111.03</v>
      </c>
      <c r="Q259">
        <v>115.93</v>
      </c>
      <c r="R259">
        <v>121.04</v>
      </c>
      <c r="S259">
        <v>126.38</v>
      </c>
      <c r="T259">
        <v>131.94999999999999</v>
      </c>
      <c r="U259">
        <v>137.77000000000001</v>
      </c>
      <c r="V259">
        <v>108.67</v>
      </c>
      <c r="W259">
        <v>108.14</v>
      </c>
      <c r="X259">
        <v>109.05</v>
      </c>
      <c r="Y259">
        <v>108.69</v>
      </c>
      <c r="Z259">
        <v>108.3</v>
      </c>
      <c r="AA259">
        <v>108.78</v>
      </c>
      <c r="AB259">
        <v>110.04</v>
      </c>
      <c r="AC259">
        <v>110.57</v>
      </c>
      <c r="AD259">
        <v>111.52</v>
      </c>
      <c r="AE259">
        <v>113.88</v>
      </c>
      <c r="AF259">
        <v>116.34</v>
      </c>
      <c r="AG259">
        <v>118.21</v>
      </c>
      <c r="AH259">
        <v>118.77</v>
      </c>
      <c r="AI259">
        <v>122.11</v>
      </c>
      <c r="AJ259">
        <v>123.96</v>
      </c>
      <c r="AK259">
        <v>123.3</v>
      </c>
      <c r="AL259">
        <v>123.8</v>
      </c>
      <c r="AM259">
        <v>124.98</v>
      </c>
      <c r="AN259">
        <v>128.09</v>
      </c>
      <c r="AO259">
        <v>129.43</v>
      </c>
      <c r="AP259">
        <v>131.38999999999999</v>
      </c>
      <c r="AQ259">
        <v>134.47999999999999</v>
      </c>
      <c r="AR259">
        <v>135.44999999999999</v>
      </c>
      <c r="AS259">
        <v>136.13999999999999</v>
      </c>
      <c r="AT259">
        <v>137.15</v>
      </c>
      <c r="AU259">
        <v>137.76</v>
      </c>
      <c r="AV259">
        <v>138.74</v>
      </c>
      <c r="AW259">
        <v>139.93</v>
      </c>
      <c r="AX259">
        <v>141.31</v>
      </c>
      <c r="AY259">
        <v>142.53</v>
      </c>
    </row>
    <row r="260" spans="1:51">
      <c r="A260" t="s">
        <v>106</v>
      </c>
      <c r="B260">
        <v>61.2</v>
      </c>
      <c r="C260">
        <v>63.08</v>
      </c>
      <c r="D260">
        <v>65.66</v>
      </c>
      <c r="E260">
        <v>68.459999999999994</v>
      </c>
      <c r="F260">
        <v>71.36</v>
      </c>
      <c r="G260">
        <v>74.27</v>
      </c>
      <c r="H260">
        <v>77.28</v>
      </c>
      <c r="I260">
        <v>80.540000000000006</v>
      </c>
      <c r="J260">
        <v>83.81</v>
      </c>
      <c r="K260">
        <v>87.23</v>
      </c>
      <c r="L260">
        <v>90.78</v>
      </c>
      <c r="M260">
        <v>94.51</v>
      </c>
      <c r="N260">
        <v>98.41</v>
      </c>
      <c r="O260">
        <v>102.44</v>
      </c>
      <c r="P260">
        <v>106.66</v>
      </c>
      <c r="Q260">
        <v>111.02</v>
      </c>
      <c r="R260">
        <v>115.56</v>
      </c>
      <c r="S260">
        <v>120.28</v>
      </c>
      <c r="T260">
        <v>125.19</v>
      </c>
      <c r="U260">
        <v>130.32</v>
      </c>
      <c r="V260">
        <v>101.27</v>
      </c>
      <c r="W260">
        <v>101.63</v>
      </c>
      <c r="X260">
        <v>103.65</v>
      </c>
      <c r="Y260">
        <v>106.21</v>
      </c>
      <c r="Z260">
        <v>106.78</v>
      </c>
      <c r="AA260">
        <v>106.75</v>
      </c>
      <c r="AB260">
        <v>110.7</v>
      </c>
      <c r="AC260">
        <v>111.97</v>
      </c>
      <c r="AD260">
        <v>112.99</v>
      </c>
      <c r="AE260">
        <v>116.97</v>
      </c>
      <c r="AF260">
        <v>119.57</v>
      </c>
      <c r="AG260">
        <v>120.06</v>
      </c>
      <c r="AH260">
        <v>119.61</v>
      </c>
      <c r="AI260">
        <v>124.85</v>
      </c>
      <c r="AJ260">
        <v>125.45</v>
      </c>
      <c r="AK260">
        <v>125.73</v>
      </c>
      <c r="AL260">
        <v>126.2</v>
      </c>
      <c r="AM260">
        <v>126.94</v>
      </c>
      <c r="AN260">
        <v>129.4</v>
      </c>
      <c r="AO260">
        <v>130.41999999999999</v>
      </c>
      <c r="AP260">
        <v>131.13</v>
      </c>
      <c r="AQ260">
        <v>133.82</v>
      </c>
      <c r="AR260">
        <v>135.93</v>
      </c>
      <c r="AS260">
        <v>137.27000000000001</v>
      </c>
      <c r="AT260">
        <v>138.47</v>
      </c>
      <c r="AU260">
        <v>138.80000000000001</v>
      </c>
      <c r="AV260">
        <v>139.78</v>
      </c>
      <c r="AW260">
        <v>142.37</v>
      </c>
      <c r="AX260">
        <v>144.19</v>
      </c>
      <c r="AY260">
        <v>145.49</v>
      </c>
    </row>
    <row r="261" spans="1:51">
      <c r="A261" t="s">
        <v>107</v>
      </c>
      <c r="B261">
        <v>61.2</v>
      </c>
      <c r="C261">
        <v>63.08</v>
      </c>
      <c r="D261">
        <v>66.16</v>
      </c>
      <c r="E261">
        <v>69.510000000000005</v>
      </c>
      <c r="F261">
        <v>73</v>
      </c>
      <c r="G261">
        <v>76.55</v>
      </c>
      <c r="H261">
        <v>80.27</v>
      </c>
      <c r="I261">
        <v>84.29</v>
      </c>
      <c r="J261">
        <v>88.39</v>
      </c>
      <c r="K261">
        <v>92.69</v>
      </c>
      <c r="L261">
        <v>97.2</v>
      </c>
      <c r="M261">
        <v>101.97</v>
      </c>
      <c r="N261">
        <v>106.97</v>
      </c>
      <c r="O261">
        <v>112.21</v>
      </c>
      <c r="P261">
        <v>117.71</v>
      </c>
      <c r="Q261">
        <v>123.46</v>
      </c>
      <c r="R261">
        <v>129.49</v>
      </c>
      <c r="S261">
        <v>135.81</v>
      </c>
      <c r="T261">
        <v>142.43</v>
      </c>
      <c r="U261">
        <v>149.38999999999999</v>
      </c>
      <c r="V261">
        <v>114.51</v>
      </c>
      <c r="W261">
        <v>113.87</v>
      </c>
      <c r="X261">
        <v>114.13</v>
      </c>
      <c r="Y261">
        <v>115.17</v>
      </c>
      <c r="Z261">
        <v>115.08</v>
      </c>
      <c r="AA261">
        <v>115.2</v>
      </c>
      <c r="AB261">
        <v>114.54</v>
      </c>
      <c r="AC261">
        <v>114.24</v>
      </c>
      <c r="AD261">
        <v>116.41</v>
      </c>
      <c r="AE261">
        <v>115.94</v>
      </c>
      <c r="AF261">
        <v>117.01</v>
      </c>
      <c r="AG261">
        <v>116.42</v>
      </c>
      <c r="AH261">
        <v>117.5</v>
      </c>
      <c r="AI261">
        <v>118.43</v>
      </c>
      <c r="AJ261">
        <v>120.88</v>
      </c>
      <c r="AK261">
        <v>120.43</v>
      </c>
      <c r="AL261">
        <v>120.88</v>
      </c>
      <c r="AM261">
        <v>121.4</v>
      </c>
      <c r="AN261">
        <v>123.82</v>
      </c>
      <c r="AO261">
        <v>124.79</v>
      </c>
      <c r="AP261">
        <v>125.3</v>
      </c>
      <c r="AQ261">
        <v>127.74</v>
      </c>
      <c r="AR261">
        <v>128.77000000000001</v>
      </c>
      <c r="AS261">
        <v>128.41999999999999</v>
      </c>
      <c r="AT261">
        <v>129.38999999999999</v>
      </c>
      <c r="AU261">
        <v>129.13999999999999</v>
      </c>
      <c r="AV261">
        <v>129.78</v>
      </c>
      <c r="AW261">
        <v>130.94999999999999</v>
      </c>
      <c r="AX261">
        <v>131.81</v>
      </c>
      <c r="AY261">
        <v>132.38</v>
      </c>
    </row>
    <row r="262" spans="1:51">
      <c r="A262" t="s">
        <v>108</v>
      </c>
      <c r="B262">
        <v>61.2</v>
      </c>
      <c r="C262">
        <v>63.08</v>
      </c>
      <c r="D262">
        <v>66.14</v>
      </c>
      <c r="E262">
        <v>69.459999999999994</v>
      </c>
      <c r="F262">
        <v>72.92</v>
      </c>
      <c r="G262">
        <v>76.44</v>
      </c>
      <c r="H262">
        <v>80.13</v>
      </c>
      <c r="I262">
        <v>84.11</v>
      </c>
      <c r="J262">
        <v>88.16</v>
      </c>
      <c r="K262">
        <v>92.42</v>
      </c>
      <c r="L262">
        <v>96.89</v>
      </c>
      <c r="M262">
        <v>101.6</v>
      </c>
      <c r="N262">
        <v>106.55</v>
      </c>
      <c r="O262">
        <v>111.73</v>
      </c>
      <c r="P262">
        <v>117.17</v>
      </c>
      <c r="Q262">
        <v>122.85</v>
      </c>
      <c r="R262">
        <v>128.80000000000001</v>
      </c>
      <c r="S262">
        <v>135.04</v>
      </c>
      <c r="T262">
        <v>141.57</v>
      </c>
      <c r="U262">
        <v>148.43</v>
      </c>
      <c r="V262">
        <v>111.1</v>
      </c>
      <c r="W262">
        <v>110.46</v>
      </c>
      <c r="X262">
        <v>110.52</v>
      </c>
      <c r="Y262">
        <v>111.28</v>
      </c>
      <c r="Z262">
        <v>113.23</v>
      </c>
      <c r="AA262">
        <v>113.64</v>
      </c>
      <c r="AB262">
        <v>112.88</v>
      </c>
      <c r="AC262">
        <v>112.69</v>
      </c>
      <c r="AD262">
        <v>113.75</v>
      </c>
      <c r="AE262">
        <v>115.54</v>
      </c>
      <c r="AF262">
        <v>116.97</v>
      </c>
      <c r="AG262">
        <v>116.29</v>
      </c>
      <c r="AH262">
        <v>116.9</v>
      </c>
      <c r="AI262">
        <v>118.27</v>
      </c>
      <c r="AJ262">
        <v>120.73</v>
      </c>
      <c r="AK262">
        <v>120.15</v>
      </c>
      <c r="AL262">
        <v>120.62</v>
      </c>
      <c r="AM262">
        <v>120.99</v>
      </c>
      <c r="AN262">
        <v>123.35</v>
      </c>
      <c r="AO262">
        <v>124.26</v>
      </c>
      <c r="AP262">
        <v>124.61</v>
      </c>
      <c r="AQ262">
        <v>126.99</v>
      </c>
      <c r="AR262">
        <v>127.93</v>
      </c>
      <c r="AS262">
        <v>128.06</v>
      </c>
      <c r="AT262">
        <v>128.79</v>
      </c>
      <c r="AU262">
        <v>128.56</v>
      </c>
      <c r="AV262">
        <v>129.09</v>
      </c>
      <c r="AW262">
        <v>130.15</v>
      </c>
      <c r="AX262">
        <v>130.6</v>
      </c>
      <c r="AY262">
        <v>131.09</v>
      </c>
    </row>
    <row r="263" spans="1:51">
      <c r="A263" t="s">
        <v>109</v>
      </c>
      <c r="B263">
        <v>61.2</v>
      </c>
      <c r="C263">
        <v>63.08</v>
      </c>
      <c r="D263">
        <v>65.95</v>
      </c>
      <c r="E263">
        <v>69.05</v>
      </c>
      <c r="F263">
        <v>72.290000000000006</v>
      </c>
      <c r="G263">
        <v>75.56</v>
      </c>
      <c r="H263">
        <v>78.97</v>
      </c>
      <c r="I263">
        <v>82.66</v>
      </c>
      <c r="J263">
        <v>86.39</v>
      </c>
      <c r="K263">
        <v>90.3</v>
      </c>
      <c r="L263">
        <v>94.38</v>
      </c>
      <c r="M263">
        <v>98.69</v>
      </c>
      <c r="N263">
        <v>103.2</v>
      </c>
      <c r="O263">
        <v>107.9</v>
      </c>
      <c r="P263">
        <v>112.82</v>
      </c>
      <c r="Q263">
        <v>117.94</v>
      </c>
      <c r="R263">
        <v>123.3</v>
      </c>
      <c r="S263">
        <v>128.88999999999999</v>
      </c>
      <c r="T263">
        <v>134.74</v>
      </c>
      <c r="U263">
        <v>140.86000000000001</v>
      </c>
      <c r="V263">
        <v>110.5</v>
      </c>
      <c r="W263">
        <v>119.8</v>
      </c>
      <c r="X263">
        <v>121.22</v>
      </c>
      <c r="Y263">
        <v>122.59</v>
      </c>
      <c r="Z263">
        <v>122.17</v>
      </c>
      <c r="AA263">
        <v>121.98</v>
      </c>
      <c r="AB263">
        <v>121.02</v>
      </c>
      <c r="AC263">
        <v>120.65</v>
      </c>
      <c r="AD263">
        <v>120.56</v>
      </c>
      <c r="AE263">
        <v>121.59</v>
      </c>
      <c r="AF263">
        <v>122.76</v>
      </c>
      <c r="AG263">
        <v>121.86</v>
      </c>
      <c r="AH263">
        <v>122.14</v>
      </c>
      <c r="AI263">
        <v>123.6</v>
      </c>
      <c r="AJ263">
        <v>125.87</v>
      </c>
      <c r="AK263">
        <v>125.01</v>
      </c>
      <c r="AL263">
        <v>125.45</v>
      </c>
      <c r="AM263">
        <v>125.9</v>
      </c>
      <c r="AN263">
        <v>127.76</v>
      </c>
      <c r="AO263">
        <v>128.41</v>
      </c>
      <c r="AP263">
        <v>128.83000000000001</v>
      </c>
      <c r="AQ263">
        <v>130.68</v>
      </c>
      <c r="AR263">
        <v>131.26</v>
      </c>
      <c r="AS263">
        <v>131.93</v>
      </c>
      <c r="AT263">
        <v>132.74</v>
      </c>
      <c r="AU263">
        <v>132.43</v>
      </c>
      <c r="AV263">
        <v>132.87</v>
      </c>
      <c r="AW263">
        <v>133.56</v>
      </c>
      <c r="AX263">
        <v>133.91999999999999</v>
      </c>
      <c r="AY263">
        <v>134.97</v>
      </c>
    </row>
    <row r="264" spans="1:51">
      <c r="A264" t="s">
        <v>110</v>
      </c>
      <c r="B264">
        <v>61.2</v>
      </c>
      <c r="C264">
        <v>63.08</v>
      </c>
      <c r="D264">
        <v>65.739999999999995</v>
      </c>
      <c r="E264">
        <v>68.62</v>
      </c>
      <c r="F264">
        <v>71.61</v>
      </c>
      <c r="G264">
        <v>74.62</v>
      </c>
      <c r="H264">
        <v>77.739999999999995</v>
      </c>
      <c r="I264">
        <v>81.11</v>
      </c>
      <c r="J264">
        <v>84.51</v>
      </c>
      <c r="K264">
        <v>88.06</v>
      </c>
      <c r="L264">
        <v>91.75</v>
      </c>
      <c r="M264">
        <v>95.64</v>
      </c>
      <c r="N264">
        <v>99.69</v>
      </c>
      <c r="O264">
        <v>103.91</v>
      </c>
      <c r="P264">
        <v>108.31</v>
      </c>
      <c r="Q264">
        <v>112.87</v>
      </c>
      <c r="R264">
        <v>117.62</v>
      </c>
      <c r="S264">
        <v>122.58</v>
      </c>
      <c r="T264">
        <v>127.73</v>
      </c>
      <c r="U264">
        <v>133.11000000000001</v>
      </c>
      <c r="V264">
        <v>101.97</v>
      </c>
      <c r="W264">
        <v>102.07</v>
      </c>
      <c r="X264">
        <v>105.19</v>
      </c>
      <c r="Y264">
        <v>108.03</v>
      </c>
      <c r="Z264">
        <v>108.28</v>
      </c>
      <c r="AA264">
        <v>109.28</v>
      </c>
      <c r="AB264">
        <v>108.75</v>
      </c>
      <c r="AC264">
        <v>112.96</v>
      </c>
      <c r="AD264">
        <v>114.89</v>
      </c>
      <c r="AE264">
        <v>114.94</v>
      </c>
      <c r="AF264">
        <v>116.99</v>
      </c>
      <c r="AG264">
        <v>118.57</v>
      </c>
      <c r="AH264">
        <v>118.23</v>
      </c>
      <c r="AI264">
        <v>123.3</v>
      </c>
      <c r="AJ264">
        <v>125.07</v>
      </c>
      <c r="AK264">
        <v>124.92</v>
      </c>
      <c r="AL264">
        <v>125.32</v>
      </c>
      <c r="AM264">
        <v>126.22</v>
      </c>
      <c r="AN264">
        <v>128.93</v>
      </c>
      <c r="AO264">
        <v>129.82</v>
      </c>
      <c r="AP264">
        <v>130.54</v>
      </c>
      <c r="AQ264">
        <v>133.06</v>
      </c>
      <c r="AR264">
        <v>133.97999999999999</v>
      </c>
      <c r="AS264">
        <v>135.41999999999999</v>
      </c>
      <c r="AT264">
        <v>136.85</v>
      </c>
      <c r="AU264">
        <v>136.97999999999999</v>
      </c>
      <c r="AV264">
        <v>137.9</v>
      </c>
      <c r="AW264">
        <v>139.03</v>
      </c>
      <c r="AX264">
        <v>140.33000000000001</v>
      </c>
      <c r="AY264">
        <v>144.25</v>
      </c>
    </row>
    <row r="265" spans="1:51">
      <c r="C265" t="s">
        <v>1</v>
      </c>
      <c r="D265" t="s">
        <v>0</v>
      </c>
      <c r="F265" t="s">
        <v>2</v>
      </c>
    </row>
    <row r="266" spans="1:51">
      <c r="A266" t="s">
        <v>99</v>
      </c>
      <c r="B266" t="s">
        <v>100</v>
      </c>
      <c r="C266" t="s">
        <v>101</v>
      </c>
      <c r="D266" t="s">
        <v>103</v>
      </c>
      <c r="F266" t="s">
        <v>103</v>
      </c>
    </row>
    <row r="267" spans="1:51">
      <c r="B267">
        <v>2013</v>
      </c>
      <c r="C267">
        <v>2014</v>
      </c>
      <c r="D267">
        <v>2015</v>
      </c>
      <c r="E267">
        <v>2016</v>
      </c>
      <c r="F267">
        <v>2017</v>
      </c>
      <c r="G267">
        <v>2018</v>
      </c>
      <c r="H267">
        <v>2019</v>
      </c>
      <c r="I267">
        <v>2020</v>
      </c>
      <c r="J267">
        <v>2021</v>
      </c>
      <c r="K267">
        <v>2022</v>
      </c>
      <c r="L267">
        <v>2023</v>
      </c>
      <c r="M267">
        <v>2024</v>
      </c>
      <c r="N267">
        <v>2025</v>
      </c>
      <c r="O267">
        <v>2026</v>
      </c>
      <c r="P267">
        <v>2027</v>
      </c>
      <c r="Q267">
        <v>2028</v>
      </c>
      <c r="R267">
        <v>2029</v>
      </c>
      <c r="S267">
        <v>2030</v>
      </c>
      <c r="T267">
        <v>2031</v>
      </c>
      <c r="U267">
        <v>2032</v>
      </c>
      <c r="V267">
        <v>2033</v>
      </c>
      <c r="W267">
        <v>2034</v>
      </c>
      <c r="X267">
        <v>2035</v>
      </c>
      <c r="Y267">
        <v>2036</v>
      </c>
      <c r="Z267">
        <v>2037</v>
      </c>
      <c r="AA267">
        <v>2038</v>
      </c>
      <c r="AB267">
        <v>2039</v>
      </c>
      <c r="AC267">
        <v>2040</v>
      </c>
      <c r="AD267">
        <v>2041</v>
      </c>
      <c r="AE267">
        <v>2042</v>
      </c>
      <c r="AF267">
        <v>2043</v>
      </c>
      <c r="AG267">
        <v>2044</v>
      </c>
      <c r="AH267">
        <v>2045</v>
      </c>
      <c r="AI267">
        <v>2046</v>
      </c>
      <c r="AJ267">
        <v>2047</v>
      </c>
      <c r="AK267">
        <v>2048</v>
      </c>
      <c r="AL267">
        <v>2049</v>
      </c>
      <c r="AM267">
        <v>2050</v>
      </c>
      <c r="AN267">
        <v>2051</v>
      </c>
      <c r="AO267">
        <v>2052</v>
      </c>
      <c r="AP267">
        <v>2053</v>
      </c>
      <c r="AQ267">
        <v>2054</v>
      </c>
      <c r="AR267">
        <v>2055</v>
      </c>
      <c r="AS267">
        <v>2056</v>
      </c>
      <c r="AT267">
        <v>2057</v>
      </c>
      <c r="AU267">
        <v>2058</v>
      </c>
      <c r="AV267">
        <v>2059</v>
      </c>
      <c r="AW267">
        <v>2060</v>
      </c>
      <c r="AX267">
        <v>2061</v>
      </c>
      <c r="AY267">
        <v>2062</v>
      </c>
    </row>
    <row r="268" spans="1:51">
      <c r="A268" t="s">
        <v>104</v>
      </c>
      <c r="B268">
        <v>61.2</v>
      </c>
      <c r="C268">
        <v>63.08</v>
      </c>
      <c r="D268">
        <v>65.06</v>
      </c>
      <c r="E268">
        <v>67.2</v>
      </c>
      <c r="F268">
        <v>69.400000000000006</v>
      </c>
      <c r="G268">
        <v>71.569999999999993</v>
      </c>
      <c r="H268">
        <v>73.790000000000006</v>
      </c>
      <c r="I268">
        <v>76.19</v>
      </c>
      <c r="J268">
        <v>78.56</v>
      </c>
      <c r="K268">
        <v>81.010000000000005</v>
      </c>
      <c r="L268">
        <v>83.54</v>
      </c>
      <c r="M268">
        <v>86.17</v>
      </c>
      <c r="N268">
        <v>88.89</v>
      </c>
      <c r="O268">
        <v>91.69</v>
      </c>
      <c r="P268">
        <v>94.58</v>
      </c>
      <c r="Q268">
        <v>97.54</v>
      </c>
      <c r="R268">
        <v>100.59</v>
      </c>
      <c r="S268">
        <v>103.74</v>
      </c>
      <c r="T268">
        <v>106.99</v>
      </c>
      <c r="U268">
        <v>110.34</v>
      </c>
      <c r="V268">
        <v>95.93</v>
      </c>
      <c r="W268">
        <v>98.11</v>
      </c>
      <c r="X268">
        <v>104.03</v>
      </c>
      <c r="Y268">
        <v>105.86</v>
      </c>
      <c r="Z268">
        <v>106.17</v>
      </c>
      <c r="AA268">
        <v>111.59</v>
      </c>
      <c r="AB268">
        <v>114.16</v>
      </c>
      <c r="AC268">
        <v>115.13</v>
      </c>
      <c r="AD268">
        <v>120.82</v>
      </c>
      <c r="AE268">
        <v>124.66</v>
      </c>
      <c r="AF268">
        <v>128.97</v>
      </c>
      <c r="AG268">
        <v>129.77000000000001</v>
      </c>
      <c r="AH268">
        <v>134.72</v>
      </c>
      <c r="AI268">
        <v>139.47</v>
      </c>
      <c r="AJ268">
        <v>143.30000000000001</v>
      </c>
      <c r="AK268">
        <v>145.38</v>
      </c>
      <c r="AL268">
        <v>145.09</v>
      </c>
      <c r="AM268">
        <v>146.75</v>
      </c>
      <c r="AN268">
        <v>150.51</v>
      </c>
      <c r="AO268">
        <v>152.63</v>
      </c>
      <c r="AP268">
        <v>155.16</v>
      </c>
      <c r="AQ268">
        <v>158.87</v>
      </c>
      <c r="AR268">
        <v>161.13999999999999</v>
      </c>
      <c r="AS268">
        <v>163.82</v>
      </c>
      <c r="AT268">
        <v>166.06</v>
      </c>
      <c r="AU268">
        <v>167.52</v>
      </c>
      <c r="AV268">
        <v>170.21</v>
      </c>
      <c r="AW268">
        <v>173.01</v>
      </c>
      <c r="AX268">
        <v>175.55</v>
      </c>
      <c r="AY268">
        <v>179.9</v>
      </c>
    </row>
    <row r="269" spans="1:51">
      <c r="A269" t="s">
        <v>105</v>
      </c>
      <c r="B269">
        <v>61.2</v>
      </c>
      <c r="C269">
        <v>63.08</v>
      </c>
      <c r="D269">
        <v>64.98</v>
      </c>
      <c r="E269">
        <v>67.040000000000006</v>
      </c>
      <c r="F269">
        <v>69.16</v>
      </c>
      <c r="G269">
        <v>71.23</v>
      </c>
      <c r="H269">
        <v>73.349999999999994</v>
      </c>
      <c r="I269">
        <v>75.650000000000006</v>
      </c>
      <c r="J269">
        <v>77.91</v>
      </c>
      <c r="K269">
        <v>80.239999999999995</v>
      </c>
      <c r="L269">
        <v>82.64</v>
      </c>
      <c r="M269">
        <v>85.15</v>
      </c>
      <c r="N269">
        <v>87.73</v>
      </c>
      <c r="O269">
        <v>90.38</v>
      </c>
      <c r="P269">
        <v>93.12</v>
      </c>
      <c r="Q269">
        <v>95.92</v>
      </c>
      <c r="R269">
        <v>98.81</v>
      </c>
      <c r="S269">
        <v>101.78</v>
      </c>
      <c r="T269">
        <v>104.84</v>
      </c>
      <c r="U269">
        <v>107.99</v>
      </c>
      <c r="V269">
        <v>93.89</v>
      </c>
      <c r="W269">
        <v>93.02</v>
      </c>
      <c r="X269">
        <v>99.1</v>
      </c>
      <c r="Y269">
        <v>101.34</v>
      </c>
      <c r="Z269">
        <v>102.74</v>
      </c>
      <c r="AA269">
        <v>101.82</v>
      </c>
      <c r="AB269">
        <v>106.1</v>
      </c>
      <c r="AC269">
        <v>108.29</v>
      </c>
      <c r="AD269">
        <v>109.33</v>
      </c>
      <c r="AE269">
        <v>114.02</v>
      </c>
      <c r="AF269">
        <v>118.81</v>
      </c>
      <c r="AG269">
        <v>120.8</v>
      </c>
      <c r="AH269">
        <v>120.97</v>
      </c>
      <c r="AI269">
        <v>126.29</v>
      </c>
      <c r="AJ269">
        <v>129.84</v>
      </c>
      <c r="AK269">
        <v>131.41</v>
      </c>
      <c r="AL269">
        <v>130.31</v>
      </c>
      <c r="AM269">
        <v>131.37</v>
      </c>
      <c r="AN269">
        <v>134.66</v>
      </c>
      <c r="AO269">
        <v>136.19</v>
      </c>
      <c r="AP269">
        <v>136.46</v>
      </c>
      <c r="AQ269">
        <v>138.30000000000001</v>
      </c>
      <c r="AR269">
        <v>139.30000000000001</v>
      </c>
      <c r="AS269">
        <v>140.25</v>
      </c>
      <c r="AT269">
        <v>141.35</v>
      </c>
      <c r="AU269">
        <v>142.24</v>
      </c>
      <c r="AV269">
        <v>143.61000000000001</v>
      </c>
      <c r="AW269">
        <v>146.51</v>
      </c>
      <c r="AX269">
        <v>147.88</v>
      </c>
      <c r="AY269">
        <v>149.47</v>
      </c>
    </row>
    <row r="270" spans="1:51">
      <c r="A270" t="s">
        <v>22</v>
      </c>
      <c r="B270">
        <v>61.2</v>
      </c>
      <c r="C270">
        <v>63.08</v>
      </c>
      <c r="D270">
        <v>65.209999999999994</v>
      </c>
      <c r="E270">
        <v>67.52</v>
      </c>
      <c r="F270">
        <v>69.89</v>
      </c>
      <c r="G270">
        <v>72.239999999999995</v>
      </c>
      <c r="H270">
        <v>74.650000000000006</v>
      </c>
      <c r="I270">
        <v>77.27</v>
      </c>
      <c r="J270">
        <v>79.849999999999994</v>
      </c>
      <c r="K270">
        <v>82.53</v>
      </c>
      <c r="L270">
        <v>85.31</v>
      </c>
      <c r="M270">
        <v>88.2</v>
      </c>
      <c r="N270">
        <v>91.2</v>
      </c>
      <c r="O270">
        <v>94.29</v>
      </c>
      <c r="P270">
        <v>97.48</v>
      </c>
      <c r="Q270">
        <v>100.77</v>
      </c>
      <c r="R270">
        <v>104.17</v>
      </c>
      <c r="S270">
        <v>107.68</v>
      </c>
      <c r="T270">
        <v>111.31</v>
      </c>
      <c r="U270">
        <v>115.06</v>
      </c>
      <c r="V270">
        <v>94.02</v>
      </c>
      <c r="W270">
        <v>94.69</v>
      </c>
      <c r="X270">
        <v>96.36</v>
      </c>
      <c r="Y270">
        <v>96.84</v>
      </c>
      <c r="Z270">
        <v>96.9</v>
      </c>
      <c r="AA270">
        <v>98.28</v>
      </c>
      <c r="AB270">
        <v>100.46</v>
      </c>
      <c r="AC270">
        <v>101.69</v>
      </c>
      <c r="AD270">
        <v>103.52</v>
      </c>
      <c r="AE270">
        <v>107.18</v>
      </c>
      <c r="AF270">
        <v>110.82</v>
      </c>
      <c r="AG270">
        <v>113.56</v>
      </c>
      <c r="AH270">
        <v>115.33</v>
      </c>
      <c r="AI270">
        <v>119.96</v>
      </c>
      <c r="AJ270">
        <v>123.32</v>
      </c>
      <c r="AK270">
        <v>124.28</v>
      </c>
      <c r="AL270">
        <v>123.33</v>
      </c>
      <c r="AM270">
        <v>124.38</v>
      </c>
      <c r="AN270">
        <v>127.58</v>
      </c>
      <c r="AO270">
        <v>129</v>
      </c>
      <c r="AP270">
        <v>130.84</v>
      </c>
      <c r="AQ270">
        <v>134.02000000000001</v>
      </c>
      <c r="AR270">
        <v>135.51</v>
      </c>
      <c r="AS270">
        <v>136.46</v>
      </c>
      <c r="AT270">
        <v>137.66</v>
      </c>
      <c r="AU270">
        <v>138.38999999999999</v>
      </c>
      <c r="AV270">
        <v>139.52000000000001</v>
      </c>
      <c r="AW270">
        <v>140.94</v>
      </c>
      <c r="AX270">
        <v>142.46</v>
      </c>
      <c r="AY270">
        <v>143.72</v>
      </c>
    </row>
    <row r="271" spans="1:51">
      <c r="A271" t="s">
        <v>106</v>
      </c>
      <c r="B271">
        <v>61.2</v>
      </c>
      <c r="C271">
        <v>63.08</v>
      </c>
      <c r="D271">
        <v>64.92</v>
      </c>
      <c r="E271">
        <v>66.92</v>
      </c>
      <c r="F271">
        <v>68.97</v>
      </c>
      <c r="G271">
        <v>70.97</v>
      </c>
      <c r="H271">
        <v>73.010000000000005</v>
      </c>
      <c r="I271">
        <v>75.23</v>
      </c>
      <c r="J271">
        <v>77.41</v>
      </c>
      <c r="K271">
        <v>79.650000000000006</v>
      </c>
      <c r="L271">
        <v>81.96</v>
      </c>
      <c r="M271">
        <v>84.37</v>
      </c>
      <c r="N271">
        <v>86.85</v>
      </c>
      <c r="O271">
        <v>89.39</v>
      </c>
      <c r="P271">
        <v>92.01</v>
      </c>
      <c r="Q271">
        <v>94.7</v>
      </c>
      <c r="R271">
        <v>97.45</v>
      </c>
      <c r="S271">
        <v>100.29</v>
      </c>
      <c r="T271">
        <v>103.21</v>
      </c>
      <c r="U271">
        <v>106.22</v>
      </c>
      <c r="V271">
        <v>90.38</v>
      </c>
      <c r="W271">
        <v>91.72</v>
      </c>
      <c r="X271">
        <v>95.08</v>
      </c>
      <c r="Y271">
        <v>97.49</v>
      </c>
      <c r="Z271">
        <v>99.33</v>
      </c>
      <c r="AA271">
        <v>98.53</v>
      </c>
      <c r="AB271">
        <v>102.94</v>
      </c>
      <c r="AC271">
        <v>105.22</v>
      </c>
      <c r="AD271">
        <v>106.57</v>
      </c>
      <c r="AE271">
        <v>111.21</v>
      </c>
      <c r="AF271">
        <v>115.87</v>
      </c>
      <c r="AG271">
        <v>117.94</v>
      </c>
      <c r="AH271">
        <v>118.38</v>
      </c>
      <c r="AI271">
        <v>125.23</v>
      </c>
      <c r="AJ271">
        <v>125.78</v>
      </c>
      <c r="AK271">
        <v>128.79</v>
      </c>
      <c r="AL271">
        <v>127.79</v>
      </c>
      <c r="AM271">
        <v>128.77000000000001</v>
      </c>
      <c r="AN271">
        <v>131.52000000000001</v>
      </c>
      <c r="AO271">
        <v>132.63999999999999</v>
      </c>
      <c r="AP271">
        <v>133.61000000000001</v>
      </c>
      <c r="AQ271">
        <v>136.43</v>
      </c>
      <c r="AR271">
        <v>138.91999999999999</v>
      </c>
      <c r="AS271">
        <v>140.69999999999999</v>
      </c>
      <c r="AT271">
        <v>142.16</v>
      </c>
      <c r="AU271">
        <v>142.58000000000001</v>
      </c>
      <c r="AV271">
        <v>144.34</v>
      </c>
      <c r="AW271">
        <v>146.86000000000001</v>
      </c>
      <c r="AX271">
        <v>149.05000000000001</v>
      </c>
      <c r="AY271">
        <v>150.69999999999999</v>
      </c>
    </row>
    <row r="272" spans="1:51">
      <c r="A272" t="s">
        <v>107</v>
      </c>
      <c r="B272">
        <v>61.2</v>
      </c>
      <c r="C272">
        <v>63.08</v>
      </c>
      <c r="D272">
        <v>65.16</v>
      </c>
      <c r="E272">
        <v>67.41</v>
      </c>
      <c r="F272">
        <v>69.73</v>
      </c>
      <c r="G272">
        <v>72.010000000000005</v>
      </c>
      <c r="H272">
        <v>74.36</v>
      </c>
      <c r="I272">
        <v>76.900000000000006</v>
      </c>
      <c r="J272">
        <v>79.41</v>
      </c>
      <c r="K272">
        <v>82.02</v>
      </c>
      <c r="L272">
        <v>84.71</v>
      </c>
      <c r="M272">
        <v>87.51</v>
      </c>
      <c r="N272">
        <v>90.41</v>
      </c>
      <c r="O272">
        <v>93.4</v>
      </c>
      <c r="P272">
        <v>96.5</v>
      </c>
      <c r="Q272">
        <v>99.67</v>
      </c>
      <c r="R272">
        <v>102.95</v>
      </c>
      <c r="S272">
        <v>106.34</v>
      </c>
      <c r="T272">
        <v>109.83</v>
      </c>
      <c r="U272">
        <v>113.45</v>
      </c>
      <c r="V272">
        <v>90.5</v>
      </c>
      <c r="W272">
        <v>90.93</v>
      </c>
      <c r="X272">
        <v>92.27</v>
      </c>
      <c r="Y272">
        <v>92.22</v>
      </c>
      <c r="Z272">
        <v>92.79</v>
      </c>
      <c r="AA272">
        <v>93.97</v>
      </c>
      <c r="AB272">
        <v>94.41</v>
      </c>
      <c r="AC272">
        <v>94.58</v>
      </c>
      <c r="AD272">
        <v>97.86</v>
      </c>
      <c r="AE272">
        <v>98.73</v>
      </c>
      <c r="AF272">
        <v>100.98</v>
      </c>
      <c r="AG272">
        <v>101.77</v>
      </c>
      <c r="AH272">
        <v>104.26</v>
      </c>
      <c r="AI272">
        <v>106.7</v>
      </c>
      <c r="AJ272">
        <v>110.36</v>
      </c>
      <c r="AK272">
        <v>111.16</v>
      </c>
      <c r="AL272">
        <v>110.07</v>
      </c>
      <c r="AM272">
        <v>110.65</v>
      </c>
      <c r="AN272">
        <v>113.12</v>
      </c>
      <c r="AO272">
        <v>113.84</v>
      </c>
      <c r="AP272">
        <v>114.29</v>
      </c>
      <c r="AQ272">
        <v>116.73</v>
      </c>
      <c r="AR272">
        <v>117.8</v>
      </c>
      <c r="AS272">
        <v>117.75</v>
      </c>
      <c r="AT272">
        <v>118.43</v>
      </c>
      <c r="AU272">
        <v>118.32</v>
      </c>
      <c r="AV272">
        <v>119.03</v>
      </c>
      <c r="AW272">
        <v>120.03</v>
      </c>
      <c r="AX272">
        <v>121.11</v>
      </c>
      <c r="AY272">
        <v>121.79</v>
      </c>
    </row>
    <row r="273" spans="1:51">
      <c r="A273" t="s">
        <v>108</v>
      </c>
      <c r="B273">
        <v>61.2</v>
      </c>
      <c r="C273">
        <v>63.08</v>
      </c>
      <c r="D273">
        <v>65.180000000000007</v>
      </c>
      <c r="E273">
        <v>67.459999999999994</v>
      </c>
      <c r="F273">
        <v>69.8</v>
      </c>
      <c r="G273">
        <v>72.11</v>
      </c>
      <c r="H273">
        <v>74.489999999999995</v>
      </c>
      <c r="I273">
        <v>77.069999999999993</v>
      </c>
      <c r="J273">
        <v>79.61</v>
      </c>
      <c r="K273">
        <v>82.25</v>
      </c>
      <c r="L273">
        <v>84.98</v>
      </c>
      <c r="M273">
        <v>87.82</v>
      </c>
      <c r="N273">
        <v>90.77</v>
      </c>
      <c r="O273">
        <v>93.8</v>
      </c>
      <c r="P273">
        <v>96.94</v>
      </c>
      <c r="Q273">
        <v>100.17</v>
      </c>
      <c r="R273">
        <v>103.5</v>
      </c>
      <c r="S273">
        <v>106.94</v>
      </c>
      <c r="T273">
        <v>110.5</v>
      </c>
      <c r="U273">
        <v>114.18</v>
      </c>
      <c r="V273">
        <v>89.3</v>
      </c>
      <c r="W273">
        <v>89.78</v>
      </c>
      <c r="X273">
        <v>90.93</v>
      </c>
      <c r="Y273">
        <v>90.75</v>
      </c>
      <c r="Z273">
        <v>91.27</v>
      </c>
      <c r="AA273">
        <v>92.57</v>
      </c>
      <c r="AB273">
        <v>92.96</v>
      </c>
      <c r="AC273">
        <v>93.86</v>
      </c>
      <c r="AD273">
        <v>93.61</v>
      </c>
      <c r="AE273">
        <v>96.13</v>
      </c>
      <c r="AF273">
        <v>98.87</v>
      </c>
      <c r="AG273">
        <v>99.56</v>
      </c>
      <c r="AH273">
        <v>101.04</v>
      </c>
      <c r="AI273">
        <v>104.18</v>
      </c>
      <c r="AJ273">
        <v>108.23</v>
      </c>
      <c r="AK273">
        <v>108.73</v>
      </c>
      <c r="AL273">
        <v>107.52</v>
      </c>
      <c r="AM273">
        <v>108</v>
      </c>
      <c r="AN273">
        <v>110.4</v>
      </c>
      <c r="AO273">
        <v>111.04</v>
      </c>
      <c r="AP273">
        <v>111.4</v>
      </c>
      <c r="AQ273">
        <v>113.74</v>
      </c>
      <c r="AR273">
        <v>114.7</v>
      </c>
      <c r="AS273">
        <v>114.94</v>
      </c>
      <c r="AT273">
        <v>115.36</v>
      </c>
      <c r="AU273">
        <v>115.14</v>
      </c>
      <c r="AV273">
        <v>115.84</v>
      </c>
      <c r="AW273">
        <v>116.71</v>
      </c>
      <c r="AX273">
        <v>117.31</v>
      </c>
      <c r="AY273">
        <v>117.92</v>
      </c>
    </row>
    <row r="274" spans="1:51">
      <c r="A274" t="s">
        <v>109</v>
      </c>
      <c r="B274">
        <v>61.2</v>
      </c>
      <c r="C274">
        <v>63.08</v>
      </c>
      <c r="D274">
        <v>65.150000000000006</v>
      </c>
      <c r="E274">
        <v>67.400000000000006</v>
      </c>
      <c r="F274">
        <v>69.7</v>
      </c>
      <c r="G274">
        <v>71.98</v>
      </c>
      <c r="H274">
        <v>74.319999999999993</v>
      </c>
      <c r="I274">
        <v>76.849999999999994</v>
      </c>
      <c r="J274">
        <v>79.349999999999994</v>
      </c>
      <c r="K274">
        <v>81.94</v>
      </c>
      <c r="L274">
        <v>84.62</v>
      </c>
      <c r="M274">
        <v>87.41</v>
      </c>
      <c r="N274">
        <v>90.3</v>
      </c>
      <c r="O274">
        <v>93.27</v>
      </c>
      <c r="P274">
        <v>96.35</v>
      </c>
      <c r="Q274">
        <v>99.51</v>
      </c>
      <c r="R274">
        <v>102.77</v>
      </c>
      <c r="S274">
        <v>106.14</v>
      </c>
      <c r="T274">
        <v>109.61</v>
      </c>
      <c r="U274">
        <v>113.21</v>
      </c>
      <c r="V274">
        <v>86.35</v>
      </c>
      <c r="W274">
        <v>93.41</v>
      </c>
      <c r="X274">
        <v>96.02</v>
      </c>
      <c r="Y274">
        <v>96.59</v>
      </c>
      <c r="Z274">
        <v>96.95</v>
      </c>
      <c r="AA274">
        <v>97.87</v>
      </c>
      <c r="AB274">
        <v>97.96</v>
      </c>
      <c r="AC274">
        <v>98.66</v>
      </c>
      <c r="AD274">
        <v>99.03</v>
      </c>
      <c r="AE274">
        <v>101.76</v>
      </c>
      <c r="AF274">
        <v>104.21</v>
      </c>
      <c r="AG274">
        <v>104.69</v>
      </c>
      <c r="AH274">
        <v>105.9</v>
      </c>
      <c r="AI274">
        <v>109.09</v>
      </c>
      <c r="AJ274">
        <v>112.72</v>
      </c>
      <c r="AK274">
        <v>112.81</v>
      </c>
      <c r="AL274">
        <v>111.64</v>
      </c>
      <c r="AM274">
        <v>111.97</v>
      </c>
      <c r="AN274">
        <v>113.88</v>
      </c>
      <c r="AO274">
        <v>114.21</v>
      </c>
      <c r="AP274">
        <v>114.52</v>
      </c>
      <c r="AQ274">
        <v>116.42</v>
      </c>
      <c r="AR274">
        <v>117.29</v>
      </c>
      <c r="AS274">
        <v>118.13</v>
      </c>
      <c r="AT274">
        <v>118.88</v>
      </c>
      <c r="AU274">
        <v>118.7</v>
      </c>
      <c r="AV274">
        <v>119.19</v>
      </c>
      <c r="AW274">
        <v>119.88</v>
      </c>
      <c r="AX274">
        <v>120.56</v>
      </c>
      <c r="AY274">
        <v>121.25</v>
      </c>
    </row>
    <row r="275" spans="1:51">
      <c r="A275" t="s">
        <v>110</v>
      </c>
      <c r="B275">
        <v>61.2</v>
      </c>
      <c r="C275">
        <v>63.08</v>
      </c>
      <c r="D275">
        <v>64.95</v>
      </c>
      <c r="E275">
        <v>66.989999999999995</v>
      </c>
      <c r="F275">
        <v>69.069999999999993</v>
      </c>
      <c r="G275">
        <v>71.11</v>
      </c>
      <c r="H275">
        <v>73.2</v>
      </c>
      <c r="I275">
        <v>75.459999999999994</v>
      </c>
      <c r="J275">
        <v>77.680000000000007</v>
      </c>
      <c r="K275">
        <v>79.97</v>
      </c>
      <c r="L275">
        <v>82.33</v>
      </c>
      <c r="M275">
        <v>84.79</v>
      </c>
      <c r="N275">
        <v>87.33</v>
      </c>
      <c r="O275">
        <v>89.93</v>
      </c>
      <c r="P275">
        <v>92.62</v>
      </c>
      <c r="Q275">
        <v>95.37</v>
      </c>
      <c r="R275">
        <v>98.19</v>
      </c>
      <c r="S275">
        <v>101.1</v>
      </c>
      <c r="T275">
        <v>104.1</v>
      </c>
      <c r="U275">
        <v>107.19</v>
      </c>
      <c r="V275">
        <v>91.43</v>
      </c>
      <c r="W275">
        <v>92.76</v>
      </c>
      <c r="X275">
        <v>96.15</v>
      </c>
      <c r="Y275">
        <v>98.99</v>
      </c>
      <c r="Z275">
        <v>100.53</v>
      </c>
      <c r="AA275">
        <v>102.61</v>
      </c>
      <c r="AB275">
        <v>101.92</v>
      </c>
      <c r="AC275">
        <v>106.06</v>
      </c>
      <c r="AD275">
        <v>109.68</v>
      </c>
      <c r="AE275">
        <v>111.82</v>
      </c>
      <c r="AF275">
        <v>115.81</v>
      </c>
      <c r="AG275">
        <v>118.48</v>
      </c>
      <c r="AH275">
        <v>118.68</v>
      </c>
      <c r="AI275">
        <v>124.21</v>
      </c>
      <c r="AJ275">
        <v>127.9</v>
      </c>
      <c r="AK275">
        <v>129.5</v>
      </c>
      <c r="AL275">
        <v>128.28</v>
      </c>
      <c r="AM275">
        <v>129.41999999999999</v>
      </c>
      <c r="AN275">
        <v>132.41</v>
      </c>
      <c r="AO275">
        <v>133.56</v>
      </c>
      <c r="AP275">
        <v>134.54</v>
      </c>
      <c r="AQ275">
        <v>137.26</v>
      </c>
      <c r="AR275">
        <v>138.69999999999999</v>
      </c>
      <c r="AS275">
        <v>140.63</v>
      </c>
      <c r="AT275">
        <v>142.25</v>
      </c>
      <c r="AU275">
        <v>142.82</v>
      </c>
      <c r="AV275">
        <v>144.21</v>
      </c>
      <c r="AW275">
        <v>145.91</v>
      </c>
      <c r="AX275">
        <v>147.44</v>
      </c>
      <c r="AY275">
        <v>151.02000000000001</v>
      </c>
    </row>
    <row r="276" spans="1:51">
      <c r="C276" t="s">
        <v>1</v>
      </c>
      <c r="D276" t="s">
        <v>0</v>
      </c>
      <c r="F276" t="s">
        <v>2</v>
      </c>
    </row>
    <row r="277" spans="1:51">
      <c r="A277" t="s">
        <v>99</v>
      </c>
      <c r="B277" t="s">
        <v>100</v>
      </c>
      <c r="C277" t="s">
        <v>101</v>
      </c>
      <c r="D277" t="s">
        <v>103</v>
      </c>
      <c r="F277" t="s">
        <v>28</v>
      </c>
    </row>
    <row r="278" spans="1:51">
      <c r="B278">
        <v>2013</v>
      </c>
      <c r="C278">
        <v>2014</v>
      </c>
      <c r="D278">
        <v>2015</v>
      </c>
      <c r="E278">
        <v>2016</v>
      </c>
      <c r="F278">
        <v>2017</v>
      </c>
      <c r="G278">
        <v>2018</v>
      </c>
      <c r="H278">
        <v>2019</v>
      </c>
      <c r="I278">
        <v>2020</v>
      </c>
      <c r="J278">
        <v>2021</v>
      </c>
      <c r="K278">
        <v>2022</v>
      </c>
      <c r="L278">
        <v>2023</v>
      </c>
      <c r="M278">
        <v>2024</v>
      </c>
      <c r="N278">
        <v>2025</v>
      </c>
      <c r="O278">
        <v>2026</v>
      </c>
      <c r="P278">
        <v>2027</v>
      </c>
      <c r="Q278">
        <v>2028</v>
      </c>
      <c r="R278">
        <v>2029</v>
      </c>
      <c r="S278">
        <v>2030</v>
      </c>
      <c r="T278">
        <v>2031</v>
      </c>
      <c r="U278">
        <v>2032</v>
      </c>
      <c r="V278">
        <v>2033</v>
      </c>
      <c r="W278">
        <v>2034</v>
      </c>
      <c r="X278">
        <v>2035</v>
      </c>
      <c r="Y278">
        <v>2036</v>
      </c>
      <c r="Z278">
        <v>2037</v>
      </c>
      <c r="AA278">
        <v>2038</v>
      </c>
      <c r="AB278">
        <v>2039</v>
      </c>
      <c r="AC278">
        <v>2040</v>
      </c>
      <c r="AD278">
        <v>2041</v>
      </c>
      <c r="AE278">
        <v>2042</v>
      </c>
      <c r="AF278">
        <v>2043</v>
      </c>
      <c r="AG278">
        <v>2044</v>
      </c>
      <c r="AH278">
        <v>2045</v>
      </c>
      <c r="AI278">
        <v>2046</v>
      </c>
      <c r="AJ278">
        <v>2047</v>
      </c>
      <c r="AK278">
        <v>2048</v>
      </c>
      <c r="AL278">
        <v>2049</v>
      </c>
      <c r="AM278">
        <v>2050</v>
      </c>
      <c r="AN278">
        <v>2051</v>
      </c>
      <c r="AO278">
        <v>2052</v>
      </c>
      <c r="AP278">
        <v>2053</v>
      </c>
      <c r="AQ278">
        <v>2054</v>
      </c>
      <c r="AR278">
        <v>2055</v>
      </c>
      <c r="AS278">
        <v>2056</v>
      </c>
      <c r="AT278">
        <v>2057</v>
      </c>
      <c r="AU278">
        <v>2058</v>
      </c>
      <c r="AV278">
        <v>2059</v>
      </c>
      <c r="AW278">
        <v>2060</v>
      </c>
      <c r="AX278">
        <v>2061</v>
      </c>
      <c r="AY278">
        <v>2062</v>
      </c>
    </row>
    <row r="279" spans="1:51">
      <c r="A279" t="s">
        <v>104</v>
      </c>
      <c r="B279">
        <v>61.2</v>
      </c>
      <c r="C279">
        <v>63.08</v>
      </c>
      <c r="D279">
        <v>65.02</v>
      </c>
      <c r="E279">
        <v>67.13</v>
      </c>
      <c r="F279">
        <v>69.290000000000006</v>
      </c>
      <c r="G279">
        <v>71.42</v>
      </c>
      <c r="H279">
        <v>73.59</v>
      </c>
      <c r="I279">
        <v>75.95</v>
      </c>
      <c r="J279">
        <v>78.27</v>
      </c>
      <c r="K279">
        <v>80.66</v>
      </c>
      <c r="L279">
        <v>83.13</v>
      </c>
      <c r="M279">
        <v>85.71</v>
      </c>
      <c r="N279">
        <v>88.37</v>
      </c>
      <c r="O279">
        <v>91.1</v>
      </c>
      <c r="P279">
        <v>93.92</v>
      </c>
      <c r="Q279">
        <v>96.81</v>
      </c>
      <c r="R279">
        <v>99.78</v>
      </c>
      <c r="S279">
        <v>102.85</v>
      </c>
      <c r="T279">
        <v>106.01</v>
      </c>
      <c r="U279">
        <v>109.27</v>
      </c>
      <c r="V279">
        <v>94.68</v>
      </c>
      <c r="W279">
        <v>96.78</v>
      </c>
      <c r="X279">
        <v>102.27</v>
      </c>
      <c r="Y279">
        <v>104.16</v>
      </c>
      <c r="Z279">
        <v>104.45</v>
      </c>
      <c r="AA279">
        <v>109.23</v>
      </c>
      <c r="AB279">
        <v>111.7</v>
      </c>
      <c r="AC279">
        <v>112.71</v>
      </c>
      <c r="AD279">
        <v>117.72</v>
      </c>
      <c r="AE279">
        <v>121.56</v>
      </c>
      <c r="AF279">
        <v>126</v>
      </c>
      <c r="AG279">
        <v>126.78</v>
      </c>
      <c r="AH279">
        <v>131</v>
      </c>
      <c r="AI279">
        <v>135.66999999999999</v>
      </c>
      <c r="AJ279">
        <v>139.66</v>
      </c>
      <c r="AK279">
        <v>141.84</v>
      </c>
      <c r="AL279">
        <v>141.62</v>
      </c>
      <c r="AM279">
        <v>143.34</v>
      </c>
      <c r="AN279">
        <v>147.36000000000001</v>
      </c>
      <c r="AO279">
        <v>149.66</v>
      </c>
      <c r="AP279">
        <v>152.11000000000001</v>
      </c>
      <c r="AQ279">
        <v>155.9</v>
      </c>
      <c r="AR279">
        <v>158.26</v>
      </c>
      <c r="AS279">
        <v>160.91999999999999</v>
      </c>
      <c r="AT279">
        <v>163.19999999999999</v>
      </c>
      <c r="AU279">
        <v>164.73</v>
      </c>
      <c r="AV279">
        <v>167.27</v>
      </c>
      <c r="AW279">
        <v>169.98</v>
      </c>
      <c r="AX279">
        <v>172.59</v>
      </c>
      <c r="AY279">
        <v>176.32</v>
      </c>
    </row>
    <row r="280" spans="1:51">
      <c r="A280" t="s">
        <v>105</v>
      </c>
      <c r="B280">
        <v>61.2</v>
      </c>
      <c r="C280">
        <v>63.08</v>
      </c>
      <c r="D280">
        <v>64.91</v>
      </c>
      <c r="E280">
        <v>66.91</v>
      </c>
      <c r="F280">
        <v>68.94</v>
      </c>
      <c r="G280">
        <v>70.94</v>
      </c>
      <c r="H280">
        <v>72.98</v>
      </c>
      <c r="I280">
        <v>75.180000000000007</v>
      </c>
      <c r="J280">
        <v>77.349999999999994</v>
      </c>
      <c r="K280">
        <v>79.58</v>
      </c>
      <c r="L280">
        <v>81.88</v>
      </c>
      <c r="M280">
        <v>84.28</v>
      </c>
      <c r="N280">
        <v>86.74</v>
      </c>
      <c r="O280">
        <v>89.28</v>
      </c>
      <c r="P280">
        <v>91.88</v>
      </c>
      <c r="Q280">
        <v>94.55</v>
      </c>
      <c r="R280">
        <v>97.3</v>
      </c>
      <c r="S280">
        <v>100.12</v>
      </c>
      <c r="T280">
        <v>103.02</v>
      </c>
      <c r="U280">
        <v>106.01</v>
      </c>
      <c r="V280">
        <v>92.26</v>
      </c>
      <c r="W280">
        <v>91.33</v>
      </c>
      <c r="X280">
        <v>96.6</v>
      </c>
      <c r="Y280">
        <v>98.92</v>
      </c>
      <c r="Z280">
        <v>100.36</v>
      </c>
      <c r="AA280">
        <v>99.52</v>
      </c>
      <c r="AB280">
        <v>103.08</v>
      </c>
      <c r="AC280">
        <v>105.25</v>
      </c>
      <c r="AD280">
        <v>106.24</v>
      </c>
      <c r="AE280">
        <v>110.27</v>
      </c>
      <c r="AF280">
        <v>115.05</v>
      </c>
      <c r="AG280">
        <v>117.26</v>
      </c>
      <c r="AH280">
        <v>117.35</v>
      </c>
      <c r="AI280">
        <v>122.07</v>
      </c>
      <c r="AJ280">
        <v>125.63</v>
      </c>
      <c r="AK280">
        <v>127.4</v>
      </c>
      <c r="AL280">
        <v>126.41</v>
      </c>
      <c r="AM280">
        <v>127.56</v>
      </c>
      <c r="AN280">
        <v>130.97999999999999</v>
      </c>
      <c r="AO280">
        <v>132.69</v>
      </c>
      <c r="AP280">
        <v>133.16</v>
      </c>
      <c r="AQ280">
        <v>135.22</v>
      </c>
      <c r="AR280">
        <v>136.07</v>
      </c>
      <c r="AS280">
        <v>137.12</v>
      </c>
      <c r="AT280">
        <v>138.69999999999999</v>
      </c>
      <c r="AU280">
        <v>139.79</v>
      </c>
      <c r="AV280">
        <v>141.5</v>
      </c>
      <c r="AW280">
        <v>144.53</v>
      </c>
      <c r="AX280">
        <v>145.43</v>
      </c>
      <c r="AY280">
        <v>147.43</v>
      </c>
    </row>
    <row r="281" spans="1:51">
      <c r="A281" t="s">
        <v>22</v>
      </c>
      <c r="B281">
        <v>61.2</v>
      </c>
      <c r="C281">
        <v>63.08</v>
      </c>
      <c r="D281">
        <v>65.13</v>
      </c>
      <c r="E281">
        <v>67.36</v>
      </c>
      <c r="F281">
        <v>69.64</v>
      </c>
      <c r="G281">
        <v>71.900000000000006</v>
      </c>
      <c r="H281">
        <v>74.209999999999994</v>
      </c>
      <c r="I281">
        <v>76.72</v>
      </c>
      <c r="J281">
        <v>79.19</v>
      </c>
      <c r="K281">
        <v>81.75</v>
      </c>
      <c r="L281">
        <v>84.4</v>
      </c>
      <c r="M281">
        <v>87.16</v>
      </c>
      <c r="N281">
        <v>90.01</v>
      </c>
      <c r="O281">
        <v>92.95</v>
      </c>
      <c r="P281">
        <v>95.99</v>
      </c>
      <c r="Q281">
        <v>99.11</v>
      </c>
      <c r="R281">
        <v>102.33</v>
      </c>
      <c r="S281">
        <v>105.65</v>
      </c>
      <c r="T281">
        <v>109.08</v>
      </c>
      <c r="U281">
        <v>112.62</v>
      </c>
      <c r="V281">
        <v>91.59</v>
      </c>
      <c r="W281">
        <v>92.35</v>
      </c>
      <c r="X281">
        <v>94.27</v>
      </c>
      <c r="Y281">
        <v>94.82</v>
      </c>
      <c r="Z281">
        <v>94.96</v>
      </c>
      <c r="AA281">
        <v>96.38</v>
      </c>
      <c r="AB281">
        <v>98.28</v>
      </c>
      <c r="AC281">
        <v>99.57</v>
      </c>
      <c r="AD281">
        <v>101.41</v>
      </c>
      <c r="AE281">
        <v>104.78</v>
      </c>
      <c r="AF281">
        <v>108.41</v>
      </c>
      <c r="AG281">
        <v>110.93</v>
      </c>
      <c r="AH281">
        <v>112.68</v>
      </c>
      <c r="AI281">
        <v>117.05</v>
      </c>
      <c r="AJ281">
        <v>120.48</v>
      </c>
      <c r="AK281">
        <v>121.55</v>
      </c>
      <c r="AL281">
        <v>120.72</v>
      </c>
      <c r="AM281">
        <v>121.91</v>
      </c>
      <c r="AN281">
        <v>125.17</v>
      </c>
      <c r="AO281">
        <v>126.66</v>
      </c>
      <c r="AP281">
        <v>128.37</v>
      </c>
      <c r="AQ281">
        <v>131.58000000000001</v>
      </c>
      <c r="AR281">
        <v>133.09</v>
      </c>
      <c r="AS281">
        <v>134.12</v>
      </c>
      <c r="AT281">
        <v>135.56</v>
      </c>
      <c r="AU281">
        <v>136.18</v>
      </c>
      <c r="AV281">
        <v>137.53</v>
      </c>
      <c r="AW281">
        <v>139</v>
      </c>
      <c r="AX281">
        <v>140.58000000000001</v>
      </c>
      <c r="AY281">
        <v>141.99</v>
      </c>
    </row>
    <row r="282" spans="1:51">
      <c r="A282" t="s">
        <v>106</v>
      </c>
      <c r="B282">
        <v>61.2</v>
      </c>
      <c r="C282">
        <v>63.08</v>
      </c>
      <c r="D282">
        <v>64.83</v>
      </c>
      <c r="E282">
        <v>66.73</v>
      </c>
      <c r="F282">
        <v>68.67</v>
      </c>
      <c r="G282">
        <v>70.569999999999993</v>
      </c>
      <c r="H282">
        <v>72.5</v>
      </c>
      <c r="I282">
        <v>74.599999999999994</v>
      </c>
      <c r="J282">
        <v>76.64</v>
      </c>
      <c r="K282">
        <v>78.75</v>
      </c>
      <c r="L282">
        <v>80.92</v>
      </c>
      <c r="M282">
        <v>83.18</v>
      </c>
      <c r="N282">
        <v>85.5</v>
      </c>
      <c r="O282">
        <v>87.88</v>
      </c>
      <c r="P282">
        <v>90.33</v>
      </c>
      <c r="Q282">
        <v>92.83</v>
      </c>
      <c r="R282">
        <v>95.4</v>
      </c>
      <c r="S282">
        <v>98.04</v>
      </c>
      <c r="T282">
        <v>100.75</v>
      </c>
      <c r="U282">
        <v>103.54</v>
      </c>
      <c r="V282">
        <v>88.29</v>
      </c>
      <c r="W282">
        <v>89.56</v>
      </c>
      <c r="X282">
        <v>92.91</v>
      </c>
      <c r="Y282">
        <v>95.52</v>
      </c>
      <c r="Z282">
        <v>97.38</v>
      </c>
      <c r="AA282">
        <v>96.58</v>
      </c>
      <c r="AB282">
        <v>100.29</v>
      </c>
      <c r="AC282">
        <v>102.51</v>
      </c>
      <c r="AD282">
        <v>103.89</v>
      </c>
      <c r="AE282">
        <v>107.76</v>
      </c>
      <c r="AF282">
        <v>112.46</v>
      </c>
      <c r="AG282">
        <v>114.61</v>
      </c>
      <c r="AH282">
        <v>115.19</v>
      </c>
      <c r="AI282">
        <v>121.25</v>
      </c>
      <c r="AJ282">
        <v>121.87</v>
      </c>
      <c r="AK282">
        <v>125</v>
      </c>
      <c r="AL282">
        <v>124.11</v>
      </c>
      <c r="AM282">
        <v>125.23</v>
      </c>
      <c r="AN282">
        <v>128.29</v>
      </c>
      <c r="AO282">
        <v>129.62</v>
      </c>
      <c r="AP282">
        <v>130.52000000000001</v>
      </c>
      <c r="AQ282">
        <v>133.5</v>
      </c>
      <c r="AR282">
        <v>135.68</v>
      </c>
      <c r="AS282">
        <v>137.63</v>
      </c>
      <c r="AT282">
        <v>139.63999999999999</v>
      </c>
      <c r="AU282">
        <v>140.19999999999999</v>
      </c>
      <c r="AV282">
        <v>141.66</v>
      </c>
      <c r="AW282">
        <v>144.08000000000001</v>
      </c>
      <c r="AX282">
        <v>146.11000000000001</v>
      </c>
      <c r="AY282">
        <v>147.79</v>
      </c>
    </row>
    <row r="283" spans="1:51">
      <c r="A283" t="s">
        <v>107</v>
      </c>
      <c r="B283">
        <v>61.2</v>
      </c>
      <c r="C283">
        <v>63.08</v>
      </c>
      <c r="D283">
        <v>65.010000000000005</v>
      </c>
      <c r="E283">
        <v>67.099999999999994</v>
      </c>
      <c r="F283">
        <v>69.25</v>
      </c>
      <c r="G283">
        <v>71.349999999999994</v>
      </c>
      <c r="H283">
        <v>73.510000000000005</v>
      </c>
      <c r="I283">
        <v>75.84</v>
      </c>
      <c r="J283">
        <v>78.14</v>
      </c>
      <c r="K283">
        <v>80.52</v>
      </c>
      <c r="L283">
        <v>82.96</v>
      </c>
      <c r="M283">
        <v>85.51</v>
      </c>
      <c r="N283">
        <v>88.14</v>
      </c>
      <c r="O283">
        <v>90.85</v>
      </c>
      <c r="P283">
        <v>93.64</v>
      </c>
      <c r="Q283">
        <v>96.5</v>
      </c>
      <c r="R283">
        <v>99.44</v>
      </c>
      <c r="S283">
        <v>102.48</v>
      </c>
      <c r="T283">
        <v>105.6</v>
      </c>
      <c r="U283">
        <v>108.83</v>
      </c>
      <c r="V283">
        <v>87.23</v>
      </c>
      <c r="W283">
        <v>87.77</v>
      </c>
      <c r="X283">
        <v>89.27</v>
      </c>
      <c r="Y283">
        <v>89.39</v>
      </c>
      <c r="Z283">
        <v>89.93</v>
      </c>
      <c r="AA283">
        <v>91.25</v>
      </c>
      <c r="AB283">
        <v>91.8</v>
      </c>
      <c r="AC283">
        <v>91.99</v>
      </c>
      <c r="AD283">
        <v>95.09</v>
      </c>
      <c r="AE283">
        <v>95.99</v>
      </c>
      <c r="AF283">
        <v>98.38</v>
      </c>
      <c r="AG283">
        <v>99.25</v>
      </c>
      <c r="AH283">
        <v>101.44</v>
      </c>
      <c r="AI283">
        <v>103.99</v>
      </c>
      <c r="AJ283">
        <v>107.28</v>
      </c>
      <c r="AK283">
        <v>108.12</v>
      </c>
      <c r="AL283">
        <v>107.09</v>
      </c>
      <c r="AM283">
        <v>107.7</v>
      </c>
      <c r="AN283">
        <v>110.23</v>
      </c>
      <c r="AO283">
        <v>111.12</v>
      </c>
      <c r="AP283">
        <v>111.66</v>
      </c>
      <c r="AQ283">
        <v>114.01</v>
      </c>
      <c r="AR283">
        <v>115.01</v>
      </c>
      <c r="AS283">
        <v>115.05</v>
      </c>
      <c r="AT283">
        <v>116.41</v>
      </c>
      <c r="AU283">
        <v>116.13</v>
      </c>
      <c r="AV283">
        <v>117.04</v>
      </c>
      <c r="AW283">
        <v>118.11</v>
      </c>
      <c r="AX283">
        <v>119.14</v>
      </c>
      <c r="AY283">
        <v>119.97</v>
      </c>
    </row>
    <row r="284" spans="1:51">
      <c r="A284" t="s">
        <v>108</v>
      </c>
      <c r="B284">
        <v>61.2</v>
      </c>
      <c r="C284">
        <v>63.08</v>
      </c>
      <c r="D284">
        <v>65.02</v>
      </c>
      <c r="E284">
        <v>67.13</v>
      </c>
      <c r="F284">
        <v>69.28</v>
      </c>
      <c r="G284">
        <v>71.400000000000006</v>
      </c>
      <c r="H284">
        <v>73.58</v>
      </c>
      <c r="I284">
        <v>75.930000000000007</v>
      </c>
      <c r="J284">
        <v>78.239999999999995</v>
      </c>
      <c r="K284">
        <v>80.63</v>
      </c>
      <c r="L284">
        <v>83.1</v>
      </c>
      <c r="M284">
        <v>85.67</v>
      </c>
      <c r="N284">
        <v>88.32</v>
      </c>
      <c r="O284">
        <v>91.05</v>
      </c>
      <c r="P284">
        <v>93.86</v>
      </c>
      <c r="Q284">
        <v>96.75</v>
      </c>
      <c r="R284">
        <v>99.72</v>
      </c>
      <c r="S284">
        <v>102.78</v>
      </c>
      <c r="T284">
        <v>105.93</v>
      </c>
      <c r="U284">
        <v>109.19</v>
      </c>
      <c r="V284">
        <v>85.67</v>
      </c>
      <c r="W284">
        <v>86.24</v>
      </c>
      <c r="X284">
        <v>87.6</v>
      </c>
      <c r="Y284">
        <v>87.7</v>
      </c>
      <c r="Z284">
        <v>88.25</v>
      </c>
      <c r="AA284">
        <v>89.67</v>
      </c>
      <c r="AB284">
        <v>90.18</v>
      </c>
      <c r="AC284">
        <v>91.21</v>
      </c>
      <c r="AD284">
        <v>91</v>
      </c>
      <c r="AE284">
        <v>93.35</v>
      </c>
      <c r="AF284">
        <v>96.14</v>
      </c>
      <c r="AG284">
        <v>96.91</v>
      </c>
      <c r="AH284">
        <v>98.01</v>
      </c>
      <c r="AI284">
        <v>101.34</v>
      </c>
      <c r="AJ284">
        <v>104.93</v>
      </c>
      <c r="AK284">
        <v>105.52</v>
      </c>
      <c r="AL284">
        <v>104.53</v>
      </c>
      <c r="AM284">
        <v>105.07</v>
      </c>
      <c r="AN284">
        <v>107.52</v>
      </c>
      <c r="AO284">
        <v>108.32</v>
      </c>
      <c r="AP284">
        <v>108.77</v>
      </c>
      <c r="AQ284">
        <v>111.04</v>
      </c>
      <c r="AR284">
        <v>111.96</v>
      </c>
      <c r="AS284">
        <v>112.04</v>
      </c>
      <c r="AT284">
        <v>113</v>
      </c>
      <c r="AU284">
        <v>112.83</v>
      </c>
      <c r="AV284">
        <v>113.64</v>
      </c>
      <c r="AW284">
        <v>114.6</v>
      </c>
      <c r="AX284">
        <v>115.23</v>
      </c>
      <c r="AY284">
        <v>116.09</v>
      </c>
    </row>
    <row r="285" spans="1:51">
      <c r="A285" t="s">
        <v>109</v>
      </c>
      <c r="B285">
        <v>61.2</v>
      </c>
      <c r="C285">
        <v>63.08</v>
      </c>
      <c r="D285">
        <v>65.03</v>
      </c>
      <c r="E285">
        <v>67.14</v>
      </c>
      <c r="F285">
        <v>69.31</v>
      </c>
      <c r="G285">
        <v>71.44</v>
      </c>
      <c r="H285">
        <v>73.62</v>
      </c>
      <c r="I285">
        <v>75.98</v>
      </c>
      <c r="J285">
        <v>78.31</v>
      </c>
      <c r="K285">
        <v>80.709999999999994</v>
      </c>
      <c r="L285">
        <v>83.19</v>
      </c>
      <c r="M285">
        <v>85.77</v>
      </c>
      <c r="N285">
        <v>88.44</v>
      </c>
      <c r="O285">
        <v>91.18</v>
      </c>
      <c r="P285">
        <v>94.02</v>
      </c>
      <c r="Q285">
        <v>96.92</v>
      </c>
      <c r="R285">
        <v>99.9</v>
      </c>
      <c r="S285">
        <v>102.98</v>
      </c>
      <c r="T285">
        <v>106.16</v>
      </c>
      <c r="U285">
        <v>109.43</v>
      </c>
      <c r="V285">
        <v>83.24</v>
      </c>
      <c r="W285">
        <v>89.01</v>
      </c>
      <c r="X285">
        <v>91.59</v>
      </c>
      <c r="Y285">
        <v>92.59</v>
      </c>
      <c r="Z285">
        <v>92.98</v>
      </c>
      <c r="AA285">
        <v>94.05</v>
      </c>
      <c r="AB285">
        <v>94.35</v>
      </c>
      <c r="AC285">
        <v>95.21</v>
      </c>
      <c r="AD285">
        <v>95.71</v>
      </c>
      <c r="AE285">
        <v>98.2</v>
      </c>
      <c r="AF285">
        <v>100.72</v>
      </c>
      <c r="AG285">
        <v>101.44</v>
      </c>
      <c r="AH285">
        <v>102.35</v>
      </c>
      <c r="AI285">
        <v>105.47</v>
      </c>
      <c r="AJ285">
        <v>108.92</v>
      </c>
      <c r="AK285">
        <v>109.08</v>
      </c>
      <c r="AL285">
        <v>108.09</v>
      </c>
      <c r="AM285">
        <v>108.59</v>
      </c>
      <c r="AN285">
        <v>110.6</v>
      </c>
      <c r="AO285">
        <v>111.14</v>
      </c>
      <c r="AP285">
        <v>111.56</v>
      </c>
      <c r="AQ285">
        <v>113.48</v>
      </c>
      <c r="AR285">
        <v>114.18</v>
      </c>
      <c r="AS285">
        <v>115.24</v>
      </c>
      <c r="AT285">
        <v>116.25</v>
      </c>
      <c r="AU285">
        <v>115.89</v>
      </c>
      <c r="AV285">
        <v>116.59</v>
      </c>
      <c r="AW285">
        <v>117.4</v>
      </c>
      <c r="AX285">
        <v>118.02</v>
      </c>
      <c r="AY285">
        <v>118.92</v>
      </c>
    </row>
    <row r="286" spans="1:51">
      <c r="A286" t="s">
        <v>110</v>
      </c>
      <c r="B286">
        <v>61.2</v>
      </c>
      <c r="C286">
        <v>63.08</v>
      </c>
      <c r="D286">
        <v>64.849999999999994</v>
      </c>
      <c r="E286">
        <v>66.78</v>
      </c>
      <c r="F286">
        <v>68.75</v>
      </c>
      <c r="G286">
        <v>70.67</v>
      </c>
      <c r="H286">
        <v>72.64</v>
      </c>
      <c r="I286">
        <v>74.77</v>
      </c>
      <c r="J286">
        <v>76.849999999999994</v>
      </c>
      <c r="K286">
        <v>79</v>
      </c>
      <c r="L286">
        <v>81.2</v>
      </c>
      <c r="M286">
        <v>83.5</v>
      </c>
      <c r="N286">
        <v>85.86</v>
      </c>
      <c r="O286">
        <v>88.29</v>
      </c>
      <c r="P286">
        <v>90.78</v>
      </c>
      <c r="Q286">
        <v>93.33</v>
      </c>
      <c r="R286">
        <v>95.95</v>
      </c>
      <c r="S286">
        <v>98.65</v>
      </c>
      <c r="T286">
        <v>101.41</v>
      </c>
      <c r="U286">
        <v>104.26</v>
      </c>
      <c r="V286">
        <v>89.36</v>
      </c>
      <c r="W286">
        <v>90.67</v>
      </c>
      <c r="X286">
        <v>93.76</v>
      </c>
      <c r="Y286">
        <v>96.7</v>
      </c>
      <c r="Z286">
        <v>98.34</v>
      </c>
      <c r="AA286">
        <v>100.49</v>
      </c>
      <c r="AB286">
        <v>99.79</v>
      </c>
      <c r="AC286">
        <v>103.21</v>
      </c>
      <c r="AD286">
        <v>106.82</v>
      </c>
      <c r="AE286">
        <v>109.11</v>
      </c>
      <c r="AF286">
        <v>113.15</v>
      </c>
      <c r="AG286">
        <v>115.55</v>
      </c>
      <c r="AH286">
        <v>115.75</v>
      </c>
      <c r="AI286">
        <v>120.45</v>
      </c>
      <c r="AJ286">
        <v>124.07</v>
      </c>
      <c r="AK286">
        <v>125.92</v>
      </c>
      <c r="AL286">
        <v>124.87</v>
      </c>
      <c r="AM286">
        <v>126.09</v>
      </c>
      <c r="AN286">
        <v>129.22999999999999</v>
      </c>
      <c r="AO286">
        <v>130.63999999999999</v>
      </c>
      <c r="AP286">
        <v>131.72</v>
      </c>
      <c r="AQ286">
        <v>134.49</v>
      </c>
      <c r="AR286">
        <v>135.9</v>
      </c>
      <c r="AS286">
        <v>137.87</v>
      </c>
      <c r="AT286">
        <v>139.96</v>
      </c>
      <c r="AU286">
        <v>140.5</v>
      </c>
      <c r="AV286">
        <v>142</v>
      </c>
      <c r="AW286">
        <v>143.75</v>
      </c>
      <c r="AX286">
        <v>145.4</v>
      </c>
      <c r="AY286">
        <v>148.32</v>
      </c>
    </row>
    <row r="287" spans="1:51">
      <c r="C287" t="s">
        <v>1</v>
      </c>
      <c r="D287" t="s">
        <v>0</v>
      </c>
      <c r="F287" t="s">
        <v>2</v>
      </c>
    </row>
    <row r="288" spans="1:51">
      <c r="A288" t="s">
        <v>99</v>
      </c>
      <c r="B288" t="s">
        <v>100</v>
      </c>
      <c r="C288" t="s">
        <v>101</v>
      </c>
      <c r="D288" t="s">
        <v>103</v>
      </c>
      <c r="F288" t="s">
        <v>101</v>
      </c>
    </row>
    <row r="289" spans="1:51">
      <c r="B289">
        <v>2013</v>
      </c>
      <c r="C289">
        <v>2014</v>
      </c>
      <c r="D289">
        <v>2015</v>
      </c>
      <c r="E289">
        <v>2016</v>
      </c>
      <c r="F289">
        <v>2017</v>
      </c>
      <c r="G289">
        <v>2018</v>
      </c>
      <c r="H289">
        <v>2019</v>
      </c>
      <c r="I289">
        <v>2020</v>
      </c>
      <c r="J289">
        <v>2021</v>
      </c>
      <c r="K289">
        <v>2022</v>
      </c>
      <c r="L289">
        <v>2023</v>
      </c>
      <c r="M289">
        <v>2024</v>
      </c>
      <c r="N289">
        <v>2025</v>
      </c>
      <c r="O289">
        <v>2026</v>
      </c>
      <c r="P289">
        <v>2027</v>
      </c>
      <c r="Q289">
        <v>2028</v>
      </c>
      <c r="R289">
        <v>2029</v>
      </c>
      <c r="S289">
        <v>2030</v>
      </c>
      <c r="T289">
        <v>2031</v>
      </c>
      <c r="U289">
        <v>2032</v>
      </c>
      <c r="V289">
        <v>2033</v>
      </c>
      <c r="W289">
        <v>2034</v>
      </c>
      <c r="X289">
        <v>2035</v>
      </c>
      <c r="Y289">
        <v>2036</v>
      </c>
      <c r="Z289">
        <v>2037</v>
      </c>
      <c r="AA289">
        <v>2038</v>
      </c>
      <c r="AB289">
        <v>2039</v>
      </c>
      <c r="AC289">
        <v>2040</v>
      </c>
      <c r="AD289">
        <v>2041</v>
      </c>
      <c r="AE289">
        <v>2042</v>
      </c>
      <c r="AF289">
        <v>2043</v>
      </c>
      <c r="AG289">
        <v>2044</v>
      </c>
      <c r="AH289">
        <v>2045</v>
      </c>
      <c r="AI289">
        <v>2046</v>
      </c>
      <c r="AJ289">
        <v>2047</v>
      </c>
      <c r="AK289">
        <v>2048</v>
      </c>
      <c r="AL289">
        <v>2049</v>
      </c>
      <c r="AM289">
        <v>2050</v>
      </c>
      <c r="AN289">
        <v>2051</v>
      </c>
      <c r="AO289">
        <v>2052</v>
      </c>
      <c r="AP289">
        <v>2053</v>
      </c>
      <c r="AQ289">
        <v>2054</v>
      </c>
      <c r="AR289">
        <v>2055</v>
      </c>
      <c r="AS289">
        <v>2056</v>
      </c>
      <c r="AT289">
        <v>2057</v>
      </c>
      <c r="AU289">
        <v>2058</v>
      </c>
      <c r="AV289">
        <v>2059</v>
      </c>
      <c r="AW289">
        <v>2060</v>
      </c>
      <c r="AX289">
        <v>2061</v>
      </c>
      <c r="AY289">
        <v>2062</v>
      </c>
    </row>
    <row r="290" spans="1:51">
      <c r="A290" t="s">
        <v>104</v>
      </c>
      <c r="B290">
        <v>61.2</v>
      </c>
      <c r="C290">
        <v>63.08</v>
      </c>
      <c r="D290">
        <v>65.11</v>
      </c>
      <c r="E290">
        <v>67.3</v>
      </c>
      <c r="F290">
        <v>69.56</v>
      </c>
      <c r="G290">
        <v>71.78</v>
      </c>
      <c r="H290">
        <v>74.069999999999993</v>
      </c>
      <c r="I290">
        <v>76.53</v>
      </c>
      <c r="J290">
        <v>78.97</v>
      </c>
      <c r="K290">
        <v>81.489999999999995</v>
      </c>
      <c r="L290">
        <v>84.1</v>
      </c>
      <c r="M290">
        <v>86.81</v>
      </c>
      <c r="N290">
        <v>89.62</v>
      </c>
      <c r="O290">
        <v>92.51</v>
      </c>
      <c r="P290">
        <v>95.5</v>
      </c>
      <c r="Q290">
        <v>98.56</v>
      </c>
      <c r="R290">
        <v>101.72</v>
      </c>
      <c r="S290">
        <v>104.98</v>
      </c>
      <c r="T290">
        <v>108.35</v>
      </c>
      <c r="U290">
        <v>111.82</v>
      </c>
      <c r="V290">
        <v>97.92</v>
      </c>
      <c r="W290">
        <v>100.01</v>
      </c>
      <c r="X290">
        <v>106.16</v>
      </c>
      <c r="Y290">
        <v>108</v>
      </c>
      <c r="Z290">
        <v>108.3</v>
      </c>
      <c r="AA290">
        <v>114.57</v>
      </c>
      <c r="AB290">
        <v>117.21</v>
      </c>
      <c r="AC290">
        <v>118.12</v>
      </c>
      <c r="AD290">
        <v>124.58</v>
      </c>
      <c r="AE290">
        <v>128.5</v>
      </c>
      <c r="AF290">
        <v>132.69</v>
      </c>
      <c r="AG290">
        <v>133.41999999999999</v>
      </c>
      <c r="AH290">
        <v>139.28</v>
      </c>
      <c r="AI290">
        <v>143.97999999999999</v>
      </c>
      <c r="AJ290">
        <v>147.61000000000001</v>
      </c>
      <c r="AK290">
        <v>149.75</v>
      </c>
      <c r="AL290">
        <v>149.24</v>
      </c>
      <c r="AM290">
        <v>150.62</v>
      </c>
      <c r="AN290">
        <v>154.32</v>
      </c>
      <c r="AO290">
        <v>156.38</v>
      </c>
      <c r="AP290">
        <v>158.94999999999999</v>
      </c>
      <c r="AQ290">
        <v>162.61000000000001</v>
      </c>
      <c r="AR290">
        <v>164.67</v>
      </c>
      <c r="AS290">
        <v>167.51</v>
      </c>
      <c r="AT290">
        <v>169.7</v>
      </c>
      <c r="AU290">
        <v>170.99</v>
      </c>
      <c r="AV290">
        <v>173.89</v>
      </c>
      <c r="AW290">
        <v>176.57</v>
      </c>
      <c r="AX290">
        <v>179.39</v>
      </c>
      <c r="AY290">
        <v>184.27</v>
      </c>
    </row>
    <row r="291" spans="1:51">
      <c r="A291" t="s">
        <v>105</v>
      </c>
      <c r="B291">
        <v>61.2</v>
      </c>
      <c r="C291">
        <v>63.08</v>
      </c>
      <c r="D291">
        <v>65.08</v>
      </c>
      <c r="E291">
        <v>67.239999999999995</v>
      </c>
      <c r="F291">
        <v>69.459999999999994</v>
      </c>
      <c r="G291">
        <v>71.650000000000006</v>
      </c>
      <c r="H291">
        <v>73.900000000000006</v>
      </c>
      <c r="I291">
        <v>76.33</v>
      </c>
      <c r="J291">
        <v>78.72</v>
      </c>
      <c r="K291">
        <v>81.2</v>
      </c>
      <c r="L291">
        <v>83.75</v>
      </c>
      <c r="M291">
        <v>86.42</v>
      </c>
      <c r="N291">
        <v>89.17</v>
      </c>
      <c r="O291">
        <v>92</v>
      </c>
      <c r="P291">
        <v>94.93</v>
      </c>
      <c r="Q291">
        <v>97.93</v>
      </c>
      <c r="R291">
        <v>101.03</v>
      </c>
      <c r="S291">
        <v>104.22</v>
      </c>
      <c r="T291">
        <v>107.51</v>
      </c>
      <c r="U291">
        <v>110.91</v>
      </c>
      <c r="V291">
        <v>96.03</v>
      </c>
      <c r="W291">
        <v>95.38</v>
      </c>
      <c r="X291">
        <v>102.37</v>
      </c>
      <c r="Y291">
        <v>104.64</v>
      </c>
      <c r="Z291">
        <v>105.94</v>
      </c>
      <c r="AA291">
        <v>104.97</v>
      </c>
      <c r="AB291">
        <v>110.1</v>
      </c>
      <c r="AC291">
        <v>112.37</v>
      </c>
      <c r="AD291">
        <v>113.33</v>
      </c>
      <c r="AE291">
        <v>118.88</v>
      </c>
      <c r="AF291">
        <v>123.71</v>
      </c>
      <c r="AG291">
        <v>125.55</v>
      </c>
      <c r="AH291">
        <v>125.56</v>
      </c>
      <c r="AI291">
        <v>131.80000000000001</v>
      </c>
      <c r="AJ291">
        <v>135.30000000000001</v>
      </c>
      <c r="AK291">
        <v>136.69</v>
      </c>
      <c r="AL291">
        <v>135.38999999999999</v>
      </c>
      <c r="AM291">
        <v>136.32</v>
      </c>
      <c r="AN291">
        <v>139.47999999999999</v>
      </c>
      <c r="AO291">
        <v>140.88999999999999</v>
      </c>
      <c r="AP291">
        <v>140.72999999999999</v>
      </c>
      <c r="AQ291">
        <v>141.97999999999999</v>
      </c>
      <c r="AR291">
        <v>142.6</v>
      </c>
      <c r="AS291">
        <v>143.38999999999999</v>
      </c>
      <c r="AT291">
        <v>144.65</v>
      </c>
      <c r="AU291">
        <v>145.38999999999999</v>
      </c>
      <c r="AV291">
        <v>147.01</v>
      </c>
      <c r="AW291">
        <v>149.49</v>
      </c>
      <c r="AX291">
        <v>150.88</v>
      </c>
      <c r="AY291">
        <v>152.83000000000001</v>
      </c>
    </row>
    <row r="292" spans="1:51">
      <c r="A292" t="s">
        <v>22</v>
      </c>
      <c r="B292">
        <v>61.2</v>
      </c>
      <c r="C292">
        <v>63.08</v>
      </c>
      <c r="D292">
        <v>65.3</v>
      </c>
      <c r="E292">
        <v>67.72</v>
      </c>
      <c r="F292">
        <v>70.2</v>
      </c>
      <c r="G292">
        <v>72.66</v>
      </c>
      <c r="H292">
        <v>75.209999999999994</v>
      </c>
      <c r="I292">
        <v>77.95</v>
      </c>
      <c r="J292">
        <v>80.680000000000007</v>
      </c>
      <c r="K292">
        <v>83.51</v>
      </c>
      <c r="L292">
        <v>86.44</v>
      </c>
      <c r="M292">
        <v>89.5</v>
      </c>
      <c r="N292">
        <v>92.68</v>
      </c>
      <c r="O292">
        <v>95.96</v>
      </c>
      <c r="P292">
        <v>99.36</v>
      </c>
      <c r="Q292">
        <v>102.87</v>
      </c>
      <c r="R292">
        <v>106.49</v>
      </c>
      <c r="S292">
        <v>110.24</v>
      </c>
      <c r="T292">
        <v>114.12</v>
      </c>
      <c r="U292">
        <v>118.14</v>
      </c>
      <c r="V292">
        <v>96.79</v>
      </c>
      <c r="W292">
        <v>97.41</v>
      </c>
      <c r="X292">
        <v>99.08</v>
      </c>
      <c r="Y292">
        <v>99.39</v>
      </c>
      <c r="Z292">
        <v>99.28</v>
      </c>
      <c r="AA292">
        <v>100.62</v>
      </c>
      <c r="AB292">
        <v>103.03</v>
      </c>
      <c r="AC292">
        <v>104.22</v>
      </c>
      <c r="AD292">
        <v>106.05</v>
      </c>
      <c r="AE292">
        <v>110.05</v>
      </c>
      <c r="AF292">
        <v>113.68</v>
      </c>
      <c r="AG292">
        <v>116.73</v>
      </c>
      <c r="AH292">
        <v>118.52</v>
      </c>
      <c r="AI292">
        <v>123.51</v>
      </c>
      <c r="AJ292">
        <v>126.88</v>
      </c>
      <c r="AK292">
        <v>127.64</v>
      </c>
      <c r="AL292">
        <v>126.55</v>
      </c>
      <c r="AM292">
        <v>127.53</v>
      </c>
      <c r="AN292">
        <v>130.65</v>
      </c>
      <c r="AO292">
        <v>131.97999999999999</v>
      </c>
      <c r="AP292">
        <v>133.96</v>
      </c>
      <c r="AQ292">
        <v>137.13</v>
      </c>
      <c r="AR292">
        <v>138.44999999999999</v>
      </c>
      <c r="AS292">
        <v>139.30000000000001</v>
      </c>
      <c r="AT292">
        <v>140.33000000000001</v>
      </c>
      <c r="AU292">
        <v>140.9</v>
      </c>
      <c r="AV292">
        <v>141.94999999999999</v>
      </c>
      <c r="AW292">
        <v>143.30000000000001</v>
      </c>
      <c r="AX292">
        <v>144.72</v>
      </c>
      <c r="AY292">
        <v>145.87</v>
      </c>
    </row>
    <row r="293" spans="1:51">
      <c r="A293" t="s">
        <v>106</v>
      </c>
      <c r="B293">
        <v>61.2</v>
      </c>
      <c r="C293">
        <v>63.08</v>
      </c>
      <c r="D293">
        <v>65.05</v>
      </c>
      <c r="E293">
        <v>67.19</v>
      </c>
      <c r="F293">
        <v>69.38</v>
      </c>
      <c r="G293">
        <v>71.53</v>
      </c>
      <c r="H293">
        <v>73.739999999999995</v>
      </c>
      <c r="I293">
        <v>76.14</v>
      </c>
      <c r="J293">
        <v>78.489999999999995</v>
      </c>
      <c r="K293">
        <v>80.930000000000007</v>
      </c>
      <c r="L293">
        <v>83.44</v>
      </c>
      <c r="M293">
        <v>86.06</v>
      </c>
      <c r="N293">
        <v>88.77</v>
      </c>
      <c r="O293">
        <v>91.55</v>
      </c>
      <c r="P293">
        <v>94.42</v>
      </c>
      <c r="Q293">
        <v>97.37</v>
      </c>
      <c r="R293">
        <v>100.4</v>
      </c>
      <c r="S293">
        <v>103.53</v>
      </c>
      <c r="T293">
        <v>106.75</v>
      </c>
      <c r="U293">
        <v>110.08</v>
      </c>
      <c r="V293">
        <v>93.18</v>
      </c>
      <c r="W293">
        <v>94.58</v>
      </c>
      <c r="X293">
        <v>97.88</v>
      </c>
      <c r="Y293">
        <v>100.25</v>
      </c>
      <c r="Z293">
        <v>102.01</v>
      </c>
      <c r="AA293">
        <v>101.16</v>
      </c>
      <c r="AB293">
        <v>106.39</v>
      </c>
      <c r="AC293">
        <v>108.81</v>
      </c>
      <c r="AD293">
        <v>110.11</v>
      </c>
      <c r="AE293">
        <v>115.61</v>
      </c>
      <c r="AF293">
        <v>120.3</v>
      </c>
      <c r="AG293">
        <v>122.22</v>
      </c>
      <c r="AH293">
        <v>122.62</v>
      </c>
      <c r="AI293">
        <v>130.31</v>
      </c>
      <c r="AJ293">
        <v>130.88</v>
      </c>
      <c r="AK293">
        <v>133.63</v>
      </c>
      <c r="AL293">
        <v>132.43</v>
      </c>
      <c r="AM293">
        <v>133.28</v>
      </c>
      <c r="AN293">
        <v>136.09</v>
      </c>
      <c r="AO293">
        <v>137.02000000000001</v>
      </c>
      <c r="AP293">
        <v>137.72</v>
      </c>
      <c r="AQ293">
        <v>140.15</v>
      </c>
      <c r="AR293">
        <v>142.86000000000001</v>
      </c>
      <c r="AS293">
        <v>144.41999999999999</v>
      </c>
      <c r="AT293">
        <v>145.59</v>
      </c>
      <c r="AU293">
        <v>146.18</v>
      </c>
      <c r="AV293">
        <v>147.9</v>
      </c>
      <c r="AW293">
        <v>150.63</v>
      </c>
      <c r="AX293">
        <v>152.72</v>
      </c>
      <c r="AY293">
        <v>154.38</v>
      </c>
    </row>
    <row r="294" spans="1:51">
      <c r="A294" t="s">
        <v>107</v>
      </c>
      <c r="B294">
        <v>61.2</v>
      </c>
      <c r="C294">
        <v>63.08</v>
      </c>
      <c r="D294">
        <v>65.349999999999994</v>
      </c>
      <c r="E294">
        <v>67.81</v>
      </c>
      <c r="F294">
        <v>70.349999999999994</v>
      </c>
      <c r="G294">
        <v>72.87</v>
      </c>
      <c r="H294">
        <v>75.48</v>
      </c>
      <c r="I294">
        <v>78.290000000000006</v>
      </c>
      <c r="J294">
        <v>81.08</v>
      </c>
      <c r="K294">
        <v>83.99</v>
      </c>
      <c r="L294">
        <v>87</v>
      </c>
      <c r="M294">
        <v>90.15</v>
      </c>
      <c r="N294">
        <v>93.42</v>
      </c>
      <c r="O294">
        <v>96.79</v>
      </c>
      <c r="P294">
        <v>100.3</v>
      </c>
      <c r="Q294">
        <v>103.91</v>
      </c>
      <c r="R294">
        <v>107.65</v>
      </c>
      <c r="S294">
        <v>111.52</v>
      </c>
      <c r="T294">
        <v>115.53</v>
      </c>
      <c r="U294">
        <v>119.69</v>
      </c>
      <c r="V294">
        <v>94.92</v>
      </c>
      <c r="W294">
        <v>95.21</v>
      </c>
      <c r="X294">
        <v>96.21</v>
      </c>
      <c r="Y294">
        <v>95.87</v>
      </c>
      <c r="Z294">
        <v>96.34</v>
      </c>
      <c r="AA294">
        <v>97.32</v>
      </c>
      <c r="AB294">
        <v>97.66</v>
      </c>
      <c r="AC294">
        <v>97.71</v>
      </c>
      <c r="AD294">
        <v>101.26</v>
      </c>
      <c r="AE294">
        <v>102.09</v>
      </c>
      <c r="AF294">
        <v>104.21</v>
      </c>
      <c r="AG294">
        <v>104.83</v>
      </c>
      <c r="AH294">
        <v>107.64</v>
      </c>
      <c r="AI294">
        <v>110.08</v>
      </c>
      <c r="AJ294">
        <v>114.09</v>
      </c>
      <c r="AK294">
        <v>114.85</v>
      </c>
      <c r="AL294">
        <v>113.68</v>
      </c>
      <c r="AM294">
        <v>114.1</v>
      </c>
      <c r="AN294">
        <v>116.6</v>
      </c>
      <c r="AO294">
        <v>117.31</v>
      </c>
      <c r="AP294">
        <v>117.53</v>
      </c>
      <c r="AQ294">
        <v>119.72</v>
      </c>
      <c r="AR294">
        <v>120.94</v>
      </c>
      <c r="AS294">
        <v>120.79</v>
      </c>
      <c r="AT294">
        <v>120.48</v>
      </c>
      <c r="AU294">
        <v>120.69</v>
      </c>
      <c r="AV294">
        <v>121.56</v>
      </c>
      <c r="AW294">
        <v>122.74</v>
      </c>
      <c r="AX294">
        <v>123.46</v>
      </c>
      <c r="AY294">
        <v>124.05</v>
      </c>
    </row>
    <row r="295" spans="1:51">
      <c r="A295" t="s">
        <v>108</v>
      </c>
      <c r="B295">
        <v>61.2</v>
      </c>
      <c r="C295">
        <v>63.08</v>
      </c>
      <c r="D295">
        <v>65.39</v>
      </c>
      <c r="E295">
        <v>67.89</v>
      </c>
      <c r="F295">
        <v>70.48</v>
      </c>
      <c r="G295">
        <v>73.05</v>
      </c>
      <c r="H295">
        <v>75.7</v>
      </c>
      <c r="I295">
        <v>78.569999999999993</v>
      </c>
      <c r="J295">
        <v>81.42</v>
      </c>
      <c r="K295">
        <v>84.39</v>
      </c>
      <c r="L295">
        <v>87.47</v>
      </c>
      <c r="M295">
        <v>90.69</v>
      </c>
      <c r="N295">
        <v>94.03</v>
      </c>
      <c r="O295">
        <v>97.49</v>
      </c>
      <c r="P295">
        <v>101.08</v>
      </c>
      <c r="Q295">
        <v>104.78</v>
      </c>
      <c r="R295">
        <v>108.61</v>
      </c>
      <c r="S295">
        <v>112.58</v>
      </c>
      <c r="T295">
        <v>116.7</v>
      </c>
      <c r="U295">
        <v>120.97</v>
      </c>
      <c r="V295">
        <v>93.88</v>
      </c>
      <c r="W295">
        <v>94.21</v>
      </c>
      <c r="X295">
        <v>95.1</v>
      </c>
      <c r="Y295">
        <v>94.66</v>
      </c>
      <c r="Z295">
        <v>94.98</v>
      </c>
      <c r="AA295">
        <v>96.13</v>
      </c>
      <c r="AB295">
        <v>96.36</v>
      </c>
      <c r="AC295">
        <v>97.07</v>
      </c>
      <c r="AD295">
        <v>96.72</v>
      </c>
      <c r="AE295">
        <v>99.55</v>
      </c>
      <c r="AF295">
        <v>102.26</v>
      </c>
      <c r="AG295">
        <v>102.82</v>
      </c>
      <c r="AH295">
        <v>104.42</v>
      </c>
      <c r="AI295">
        <v>107.72</v>
      </c>
      <c r="AJ295">
        <v>112.06</v>
      </c>
      <c r="AK295">
        <v>112.47</v>
      </c>
      <c r="AL295">
        <v>111.17</v>
      </c>
      <c r="AM295">
        <v>111.53</v>
      </c>
      <c r="AN295">
        <v>113.94</v>
      </c>
      <c r="AO295">
        <v>114.56</v>
      </c>
      <c r="AP295">
        <v>114.68</v>
      </c>
      <c r="AQ295">
        <v>116.78</v>
      </c>
      <c r="AR295">
        <v>117.89</v>
      </c>
      <c r="AS295">
        <v>118.07</v>
      </c>
      <c r="AT295">
        <v>117.77</v>
      </c>
      <c r="AU295">
        <v>117.66</v>
      </c>
      <c r="AV295">
        <v>118.61</v>
      </c>
      <c r="AW295">
        <v>119.39</v>
      </c>
      <c r="AX295">
        <v>119.79</v>
      </c>
      <c r="AY295">
        <v>120.37</v>
      </c>
    </row>
    <row r="296" spans="1:51">
      <c r="A296" t="s">
        <v>109</v>
      </c>
      <c r="B296">
        <v>61.2</v>
      </c>
      <c r="C296">
        <v>63.08</v>
      </c>
      <c r="D296">
        <v>65.31</v>
      </c>
      <c r="E296">
        <v>67.73</v>
      </c>
      <c r="F296">
        <v>70.22</v>
      </c>
      <c r="G296">
        <v>72.69</v>
      </c>
      <c r="H296">
        <v>75.239999999999995</v>
      </c>
      <c r="I296">
        <v>77.989999999999995</v>
      </c>
      <c r="J296">
        <v>80.72</v>
      </c>
      <c r="K296">
        <v>83.57</v>
      </c>
      <c r="L296">
        <v>86.51</v>
      </c>
      <c r="M296">
        <v>89.58</v>
      </c>
      <c r="N296">
        <v>92.77</v>
      </c>
      <c r="O296">
        <v>96.06</v>
      </c>
      <c r="P296">
        <v>99.47</v>
      </c>
      <c r="Q296">
        <v>102.99</v>
      </c>
      <c r="R296">
        <v>106.62</v>
      </c>
      <c r="S296">
        <v>110.39</v>
      </c>
      <c r="T296">
        <v>114.28</v>
      </c>
      <c r="U296">
        <v>118.32</v>
      </c>
      <c r="V296">
        <v>90.31</v>
      </c>
      <c r="W296">
        <v>98.52</v>
      </c>
      <c r="X296">
        <v>100.8</v>
      </c>
      <c r="Y296">
        <v>101.42</v>
      </c>
      <c r="Z296">
        <v>101.56</v>
      </c>
      <c r="AA296">
        <v>102.27</v>
      </c>
      <c r="AB296">
        <v>102.26</v>
      </c>
      <c r="AC296">
        <v>102.81</v>
      </c>
      <c r="AD296">
        <v>103.02</v>
      </c>
      <c r="AE296">
        <v>105.94</v>
      </c>
      <c r="AF296">
        <v>108.36</v>
      </c>
      <c r="AG296">
        <v>108.74</v>
      </c>
      <c r="AH296">
        <v>110.12</v>
      </c>
      <c r="AI296">
        <v>113.3</v>
      </c>
      <c r="AJ296">
        <v>117.2</v>
      </c>
      <c r="AK296">
        <v>117.31</v>
      </c>
      <c r="AL296">
        <v>115.95</v>
      </c>
      <c r="AM296">
        <v>116.27</v>
      </c>
      <c r="AN296">
        <v>118.1</v>
      </c>
      <c r="AO296">
        <v>118.54</v>
      </c>
      <c r="AP296">
        <v>118.45</v>
      </c>
      <c r="AQ296">
        <v>120</v>
      </c>
      <c r="AR296">
        <v>120.77</v>
      </c>
      <c r="AS296">
        <v>121.68</v>
      </c>
      <c r="AT296">
        <v>121.78</v>
      </c>
      <c r="AU296">
        <v>121.66</v>
      </c>
      <c r="AV296">
        <v>122.36</v>
      </c>
      <c r="AW296">
        <v>123.17</v>
      </c>
      <c r="AX296">
        <v>123.56</v>
      </c>
      <c r="AY296">
        <v>124.18</v>
      </c>
    </row>
    <row r="297" spans="1:51">
      <c r="A297" t="s">
        <v>110</v>
      </c>
      <c r="B297">
        <v>61.2</v>
      </c>
      <c r="C297">
        <v>63.08</v>
      </c>
      <c r="D297">
        <v>65.09</v>
      </c>
      <c r="E297">
        <v>67.27</v>
      </c>
      <c r="F297">
        <v>69.510000000000005</v>
      </c>
      <c r="G297">
        <v>71.709999999999994</v>
      </c>
      <c r="H297">
        <v>73.97</v>
      </c>
      <c r="I297">
        <v>76.42</v>
      </c>
      <c r="J297">
        <v>78.83</v>
      </c>
      <c r="K297">
        <v>81.33</v>
      </c>
      <c r="L297">
        <v>83.91</v>
      </c>
      <c r="M297">
        <v>86.59</v>
      </c>
      <c r="N297">
        <v>89.37</v>
      </c>
      <c r="O297">
        <v>92.23</v>
      </c>
      <c r="P297">
        <v>95.18</v>
      </c>
      <c r="Q297">
        <v>98.21</v>
      </c>
      <c r="R297">
        <v>101.34</v>
      </c>
      <c r="S297">
        <v>104.56</v>
      </c>
      <c r="T297">
        <v>107.88</v>
      </c>
      <c r="U297">
        <v>111.32</v>
      </c>
      <c r="V297">
        <v>94.23</v>
      </c>
      <c r="W297">
        <v>95.54</v>
      </c>
      <c r="X297">
        <v>99.18</v>
      </c>
      <c r="Y297">
        <v>102.01</v>
      </c>
      <c r="Z297">
        <v>103.45</v>
      </c>
      <c r="AA297">
        <v>105.48</v>
      </c>
      <c r="AB297">
        <v>104.8</v>
      </c>
      <c r="AC297">
        <v>109.8</v>
      </c>
      <c r="AD297">
        <v>113.42</v>
      </c>
      <c r="AE297">
        <v>115.36</v>
      </c>
      <c r="AF297">
        <v>119.32</v>
      </c>
      <c r="AG297">
        <v>122.22</v>
      </c>
      <c r="AH297">
        <v>122.5</v>
      </c>
      <c r="AI297">
        <v>128.96</v>
      </c>
      <c r="AJ297">
        <v>132.62</v>
      </c>
      <c r="AK297">
        <v>134.16999999999999</v>
      </c>
      <c r="AL297">
        <v>132.83000000000001</v>
      </c>
      <c r="AM297">
        <v>133.81</v>
      </c>
      <c r="AN297">
        <v>136.79</v>
      </c>
      <c r="AO297">
        <v>137.9</v>
      </c>
      <c r="AP297">
        <v>138.61000000000001</v>
      </c>
      <c r="AQ297">
        <v>141.08000000000001</v>
      </c>
      <c r="AR297">
        <v>142.07</v>
      </c>
      <c r="AS297">
        <v>143.85</v>
      </c>
      <c r="AT297">
        <v>145.03</v>
      </c>
      <c r="AU297">
        <v>145.69</v>
      </c>
      <c r="AV297">
        <v>147.25</v>
      </c>
      <c r="AW297">
        <v>148.86000000000001</v>
      </c>
      <c r="AX297">
        <v>150.34</v>
      </c>
      <c r="AY297">
        <v>154.54</v>
      </c>
    </row>
  </sheetData>
  <autoFilter ref="A1:AY29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04"/>
  <sheetViews>
    <sheetView topLeftCell="A16" workbookViewId="0">
      <selection activeCell="C21" sqref="C21"/>
    </sheetView>
  </sheetViews>
  <sheetFormatPr defaultRowHeight="15"/>
  <cols>
    <col min="2" max="2" width="5" bestFit="1" customWidth="1"/>
    <col min="3" max="3" width="20.42578125" bestFit="1" customWidth="1"/>
    <col min="4" max="4" width="19.28515625" bestFit="1" customWidth="1"/>
    <col min="5" max="5" width="18.140625" customWidth="1"/>
    <col min="6" max="6" width="15.28515625" bestFit="1" customWidth="1"/>
    <col min="7" max="7" width="15.7109375" bestFit="1" customWidth="1"/>
    <col min="10" max="10" width="9.140625" customWidth="1"/>
  </cols>
  <sheetData>
    <row r="2" spans="1:10">
      <c r="A2" t="s">
        <v>99</v>
      </c>
      <c r="C2" t="s">
        <v>108</v>
      </c>
      <c r="D2" t="s">
        <v>109</v>
      </c>
      <c r="E2" t="s">
        <v>110</v>
      </c>
      <c r="F2" t="s">
        <v>107</v>
      </c>
      <c r="G2" t="s">
        <v>106</v>
      </c>
      <c r="H2" t="s">
        <v>104</v>
      </c>
      <c r="I2" t="s">
        <v>105</v>
      </c>
      <c r="J2" t="s">
        <v>22</v>
      </c>
    </row>
    <row r="3" spans="1:10">
      <c r="A3" t="s">
        <v>100</v>
      </c>
      <c r="B3">
        <v>2013</v>
      </c>
      <c r="C3">
        <v>61.2</v>
      </c>
      <c r="D3">
        <v>61.2</v>
      </c>
      <c r="E3">
        <v>61.2</v>
      </c>
      <c r="F3">
        <v>61.2</v>
      </c>
      <c r="G3">
        <v>61.2</v>
      </c>
      <c r="H3">
        <v>61.2</v>
      </c>
      <c r="I3">
        <v>61.2</v>
      </c>
      <c r="J3">
        <v>61.2</v>
      </c>
    </row>
    <row r="4" spans="1:10">
      <c r="A4" t="s">
        <v>28</v>
      </c>
      <c r="B4">
        <v>2014</v>
      </c>
      <c r="C4">
        <v>63.08</v>
      </c>
      <c r="D4">
        <v>63.08</v>
      </c>
      <c r="E4">
        <v>63.08</v>
      </c>
      <c r="F4">
        <v>63.08</v>
      </c>
      <c r="G4">
        <v>63.08</v>
      </c>
      <c r="H4">
        <v>63.08</v>
      </c>
      <c r="I4">
        <v>63.08</v>
      </c>
      <c r="J4">
        <v>63.08</v>
      </c>
    </row>
    <row r="5" spans="1:10">
      <c r="A5" t="s">
        <v>28</v>
      </c>
      <c r="B5">
        <v>2015</v>
      </c>
      <c r="C5">
        <v>65.209999999999994</v>
      </c>
      <c r="D5">
        <v>65.14</v>
      </c>
      <c r="E5">
        <v>64.94</v>
      </c>
      <c r="F5">
        <v>65.23</v>
      </c>
      <c r="G5">
        <v>64.87</v>
      </c>
      <c r="H5">
        <v>64.78</v>
      </c>
      <c r="I5">
        <v>64.86</v>
      </c>
      <c r="J5">
        <v>65.09</v>
      </c>
    </row>
    <row r="6" spans="1:10">
      <c r="A6" t="s">
        <v>101</v>
      </c>
      <c r="B6">
        <v>2016</v>
      </c>
      <c r="C6">
        <v>67.510000000000005</v>
      </c>
      <c r="D6">
        <v>67.37</v>
      </c>
      <c r="E6">
        <v>66.97</v>
      </c>
      <c r="F6">
        <v>67.569999999999993</v>
      </c>
      <c r="G6">
        <v>66.83</v>
      </c>
      <c r="H6">
        <v>66.62</v>
      </c>
      <c r="I6">
        <v>66.8</v>
      </c>
      <c r="J6">
        <v>67.27</v>
      </c>
    </row>
    <row r="7" spans="1:10">
      <c r="B7">
        <v>2017</v>
      </c>
      <c r="C7">
        <v>69.88</v>
      </c>
      <c r="D7">
        <v>69.66</v>
      </c>
      <c r="E7">
        <v>69.040000000000006</v>
      </c>
      <c r="F7">
        <v>69.97</v>
      </c>
      <c r="G7">
        <v>68.819999999999993</v>
      </c>
      <c r="H7">
        <v>68.510000000000005</v>
      </c>
      <c r="I7">
        <v>68.78</v>
      </c>
      <c r="J7">
        <v>69.5</v>
      </c>
    </row>
    <row r="8" spans="1:10">
      <c r="B8">
        <v>2018</v>
      </c>
      <c r="C8">
        <v>72.23</v>
      </c>
      <c r="D8">
        <v>71.92</v>
      </c>
      <c r="E8">
        <v>71.06</v>
      </c>
      <c r="F8">
        <v>72.349999999999994</v>
      </c>
      <c r="G8">
        <v>70.77</v>
      </c>
      <c r="H8">
        <v>70.34</v>
      </c>
      <c r="I8">
        <v>70.72</v>
      </c>
      <c r="J8">
        <v>71.7</v>
      </c>
    </row>
    <row r="9" spans="1:10">
      <c r="B9">
        <v>2019</v>
      </c>
      <c r="C9">
        <v>74.64</v>
      </c>
      <c r="D9">
        <v>74.239999999999995</v>
      </c>
      <c r="E9">
        <v>73.14</v>
      </c>
      <c r="F9">
        <v>74.8</v>
      </c>
      <c r="G9">
        <v>72.760000000000005</v>
      </c>
      <c r="H9">
        <v>72.209999999999994</v>
      </c>
      <c r="I9">
        <v>72.7</v>
      </c>
      <c r="J9">
        <v>73.959999999999994</v>
      </c>
    </row>
    <row r="10" spans="1:10">
      <c r="B10">
        <v>2020</v>
      </c>
      <c r="C10">
        <v>77.25</v>
      </c>
      <c r="D10">
        <v>76.75</v>
      </c>
      <c r="E10">
        <v>75.39</v>
      </c>
      <c r="F10">
        <v>77.44</v>
      </c>
      <c r="G10">
        <v>74.91</v>
      </c>
      <c r="H10">
        <v>74.239999999999995</v>
      </c>
      <c r="I10">
        <v>74.84</v>
      </c>
      <c r="J10">
        <v>76.400000000000006</v>
      </c>
    </row>
    <row r="11" spans="1:10">
      <c r="B11">
        <v>2021</v>
      </c>
      <c r="C11">
        <v>79.83</v>
      </c>
      <c r="D11">
        <v>79.23</v>
      </c>
      <c r="E11">
        <v>77.59</v>
      </c>
      <c r="F11">
        <v>80.06</v>
      </c>
      <c r="G11">
        <v>77.02</v>
      </c>
      <c r="H11">
        <v>76.209999999999994</v>
      </c>
      <c r="I11">
        <v>76.930000000000007</v>
      </c>
      <c r="J11">
        <v>78.81</v>
      </c>
    </row>
    <row r="12" spans="1:10">
      <c r="B12">
        <v>2022</v>
      </c>
      <c r="C12">
        <v>82.51</v>
      </c>
      <c r="D12">
        <v>81.81</v>
      </c>
      <c r="E12">
        <v>79.87</v>
      </c>
      <c r="F12">
        <v>82.78</v>
      </c>
      <c r="G12">
        <v>79.2</v>
      </c>
      <c r="H12">
        <v>78.25</v>
      </c>
      <c r="I12">
        <v>79.099999999999994</v>
      </c>
      <c r="J12">
        <v>81.31</v>
      </c>
    </row>
    <row r="13" spans="1:10">
      <c r="B13">
        <v>2023</v>
      </c>
      <c r="C13">
        <v>85.27</v>
      </c>
      <c r="D13">
        <v>84.46</v>
      </c>
      <c r="E13">
        <v>82.22</v>
      </c>
      <c r="F13">
        <v>85.6</v>
      </c>
      <c r="G13">
        <v>81.44</v>
      </c>
      <c r="H13">
        <v>80.34</v>
      </c>
      <c r="I13">
        <v>81.319999999999993</v>
      </c>
      <c r="J13">
        <v>83.88</v>
      </c>
    </row>
    <row r="14" spans="1:10">
      <c r="B14">
        <v>2024</v>
      </c>
      <c r="C14">
        <v>88.16</v>
      </c>
      <c r="D14">
        <v>87.23</v>
      </c>
      <c r="E14">
        <v>84.66</v>
      </c>
      <c r="F14">
        <v>88.53</v>
      </c>
      <c r="G14">
        <v>83.77</v>
      </c>
      <c r="H14">
        <v>82.51</v>
      </c>
      <c r="I14">
        <v>83.63</v>
      </c>
      <c r="J14">
        <v>86.57</v>
      </c>
    </row>
    <row r="15" spans="1:10">
      <c r="B15">
        <v>2025</v>
      </c>
      <c r="C15">
        <v>91.15</v>
      </c>
      <c r="D15">
        <v>90.09</v>
      </c>
      <c r="E15">
        <v>87.18</v>
      </c>
      <c r="F15">
        <v>91.58</v>
      </c>
      <c r="G15">
        <v>86.17</v>
      </c>
      <c r="H15">
        <v>84.75</v>
      </c>
      <c r="I15">
        <v>86.01</v>
      </c>
      <c r="J15">
        <v>89.34</v>
      </c>
    </row>
    <row r="16" spans="1:10">
      <c r="B16">
        <v>2026</v>
      </c>
      <c r="C16">
        <v>94.24</v>
      </c>
      <c r="D16">
        <v>93.04</v>
      </c>
      <c r="E16">
        <v>89.76</v>
      </c>
      <c r="F16">
        <v>94.71</v>
      </c>
      <c r="G16">
        <v>88.63</v>
      </c>
      <c r="H16">
        <v>87.04</v>
      </c>
      <c r="I16">
        <v>88.45</v>
      </c>
      <c r="J16">
        <v>92.2</v>
      </c>
    </row>
    <row r="17" spans="2:10">
      <c r="B17">
        <v>2027</v>
      </c>
      <c r="C17">
        <v>97.43</v>
      </c>
      <c r="D17">
        <v>96.09</v>
      </c>
      <c r="E17">
        <v>92.43</v>
      </c>
      <c r="F17">
        <v>97.96</v>
      </c>
      <c r="G17">
        <v>91.17</v>
      </c>
      <c r="H17">
        <v>89.4</v>
      </c>
      <c r="I17">
        <v>90.97</v>
      </c>
      <c r="J17">
        <v>95.15</v>
      </c>
    </row>
    <row r="18" spans="2:10">
      <c r="B18">
        <v>2028</v>
      </c>
      <c r="C18">
        <v>100.71</v>
      </c>
      <c r="D18">
        <v>99.22</v>
      </c>
      <c r="E18">
        <v>95.15</v>
      </c>
      <c r="F18">
        <v>101.31</v>
      </c>
      <c r="G18">
        <v>93.76</v>
      </c>
      <c r="H18">
        <v>91.8</v>
      </c>
      <c r="I18">
        <v>93.54</v>
      </c>
      <c r="J18">
        <v>98.17</v>
      </c>
    </row>
    <row r="19" spans="2:10">
      <c r="B19">
        <v>2029</v>
      </c>
      <c r="C19">
        <v>104.1</v>
      </c>
      <c r="D19">
        <v>102.45</v>
      </c>
      <c r="E19">
        <v>97.96</v>
      </c>
      <c r="F19">
        <v>104.76</v>
      </c>
      <c r="G19">
        <v>96.42</v>
      </c>
      <c r="H19">
        <v>94.26</v>
      </c>
      <c r="I19">
        <v>96.18</v>
      </c>
      <c r="J19">
        <v>101.29</v>
      </c>
    </row>
    <row r="20" spans="2:10">
      <c r="B20">
        <v>2030</v>
      </c>
      <c r="C20">
        <v>107.6</v>
      </c>
      <c r="D20">
        <v>105.79</v>
      </c>
      <c r="E20">
        <v>100.85</v>
      </c>
      <c r="F20">
        <v>108.33</v>
      </c>
      <c r="G20">
        <v>99.16</v>
      </c>
      <c r="H20">
        <v>96.79</v>
      </c>
      <c r="I20">
        <v>98.89</v>
      </c>
      <c r="J20">
        <v>104.51</v>
      </c>
    </row>
    <row r="21" spans="2:10">
      <c r="B21">
        <v>2031</v>
      </c>
      <c r="C21">
        <v>111.22</v>
      </c>
      <c r="D21">
        <v>109.23</v>
      </c>
      <c r="E21">
        <v>103.82</v>
      </c>
      <c r="F21">
        <v>112.02</v>
      </c>
      <c r="G21">
        <v>101.97</v>
      </c>
      <c r="H21">
        <v>99.39</v>
      </c>
      <c r="I21">
        <v>101.68</v>
      </c>
      <c r="J21">
        <v>107.83</v>
      </c>
    </row>
    <row r="22" spans="2:10">
      <c r="B22">
        <v>2032</v>
      </c>
      <c r="C22">
        <v>114.97</v>
      </c>
      <c r="D22">
        <v>112.79</v>
      </c>
      <c r="E22">
        <v>106.88</v>
      </c>
      <c r="F22">
        <v>115.85</v>
      </c>
      <c r="G22">
        <v>104.87</v>
      </c>
      <c r="H22">
        <v>102.06</v>
      </c>
      <c r="I22">
        <v>104.55</v>
      </c>
      <c r="J22">
        <v>111.26</v>
      </c>
    </row>
    <row r="23" spans="2:10">
      <c r="B23">
        <v>2033</v>
      </c>
      <c r="C23">
        <v>87.53</v>
      </c>
      <c r="D23">
        <v>86.9</v>
      </c>
      <c r="E23">
        <v>84.16</v>
      </c>
      <c r="F23">
        <v>90.46</v>
      </c>
      <c r="G23">
        <v>83.59</v>
      </c>
      <c r="H23">
        <v>81.12</v>
      </c>
      <c r="I23">
        <v>84.27</v>
      </c>
      <c r="J23">
        <v>87.13</v>
      </c>
    </row>
    <row r="24" spans="2:10">
      <c r="B24">
        <v>2034</v>
      </c>
      <c r="C24">
        <v>86.43</v>
      </c>
      <c r="D24">
        <v>91.41</v>
      </c>
      <c r="E24">
        <v>83.27</v>
      </c>
      <c r="F24">
        <v>89.36</v>
      </c>
      <c r="G24">
        <v>82.93</v>
      </c>
      <c r="H24">
        <v>80.3</v>
      </c>
      <c r="I24">
        <v>83.2</v>
      </c>
      <c r="J24">
        <v>85.83</v>
      </c>
    </row>
    <row r="25" spans="2:10">
      <c r="B25">
        <v>2035</v>
      </c>
      <c r="C25">
        <v>85.5</v>
      </c>
      <c r="D25">
        <v>91.47</v>
      </c>
      <c r="E25">
        <v>84.1</v>
      </c>
      <c r="F25">
        <v>88.6</v>
      </c>
      <c r="G25">
        <v>83.09</v>
      </c>
      <c r="H25">
        <v>82.19</v>
      </c>
      <c r="I25">
        <v>86.24</v>
      </c>
      <c r="J25">
        <v>85.35</v>
      </c>
    </row>
    <row r="26" spans="2:10">
      <c r="B26">
        <v>2036</v>
      </c>
      <c r="C26">
        <v>85.78</v>
      </c>
      <c r="D26">
        <v>92.04</v>
      </c>
      <c r="E26">
        <v>85.57</v>
      </c>
      <c r="F26">
        <v>88.78</v>
      </c>
      <c r="G26">
        <v>84.31</v>
      </c>
      <c r="H26">
        <v>81.819999999999993</v>
      </c>
      <c r="I26">
        <v>85.97</v>
      </c>
      <c r="J26">
        <v>84.24</v>
      </c>
    </row>
    <row r="27" spans="2:10">
      <c r="B27">
        <v>2037</v>
      </c>
      <c r="C27">
        <v>86.71</v>
      </c>
      <c r="D27">
        <v>91.28</v>
      </c>
      <c r="E27">
        <v>84.86</v>
      </c>
      <c r="F27">
        <v>88.06</v>
      </c>
      <c r="G27">
        <v>83.78</v>
      </c>
      <c r="H27">
        <v>81.03</v>
      </c>
      <c r="I27">
        <v>85.34</v>
      </c>
      <c r="J27">
        <v>83.34</v>
      </c>
    </row>
    <row r="28" spans="2:10">
      <c r="B28">
        <v>2038</v>
      </c>
      <c r="C28">
        <v>86.53</v>
      </c>
      <c r="D28">
        <v>90.7</v>
      </c>
      <c r="E28">
        <v>84.81</v>
      </c>
      <c r="F28">
        <v>87.61</v>
      </c>
      <c r="G28">
        <v>82.97</v>
      </c>
      <c r="H28">
        <v>83.7</v>
      </c>
      <c r="I28">
        <v>84.62</v>
      </c>
      <c r="J28">
        <v>83.08</v>
      </c>
    </row>
    <row r="29" spans="2:10">
      <c r="B29">
        <v>2039</v>
      </c>
      <c r="C29">
        <v>85.36</v>
      </c>
      <c r="D29">
        <v>89.48</v>
      </c>
      <c r="E29">
        <v>83.53</v>
      </c>
      <c r="F29">
        <v>86.49</v>
      </c>
      <c r="G29">
        <v>84.73</v>
      </c>
      <c r="H29">
        <v>83.71</v>
      </c>
      <c r="I29">
        <v>86.37</v>
      </c>
      <c r="J29">
        <v>83.24</v>
      </c>
    </row>
    <row r="30" spans="2:10">
      <c r="B30">
        <v>2040</v>
      </c>
      <c r="C30">
        <v>84.85</v>
      </c>
      <c r="D30">
        <v>88.89</v>
      </c>
      <c r="E30">
        <v>85.74</v>
      </c>
      <c r="F30">
        <v>85.81</v>
      </c>
      <c r="G30">
        <v>85.01</v>
      </c>
      <c r="H30">
        <v>83.43</v>
      </c>
      <c r="I30">
        <v>86.64</v>
      </c>
      <c r="J30">
        <v>83.06</v>
      </c>
    </row>
    <row r="31" spans="2:10">
      <c r="B31">
        <v>2041</v>
      </c>
      <c r="C31">
        <v>85.14</v>
      </c>
      <c r="D31">
        <v>88.39</v>
      </c>
      <c r="E31">
        <v>86.46</v>
      </c>
      <c r="F31">
        <v>86.82</v>
      </c>
      <c r="G31">
        <v>85.08</v>
      </c>
      <c r="H31">
        <v>86.14</v>
      </c>
      <c r="I31">
        <v>86.64</v>
      </c>
      <c r="J31">
        <v>83.15</v>
      </c>
    </row>
    <row r="32" spans="2:10">
      <c r="B32">
        <v>2042</v>
      </c>
      <c r="C32">
        <v>86.04</v>
      </c>
      <c r="D32">
        <v>88.89</v>
      </c>
      <c r="E32">
        <v>86.21</v>
      </c>
      <c r="F32">
        <v>86.28</v>
      </c>
      <c r="G32">
        <v>87.38</v>
      </c>
      <c r="H32">
        <v>86.95</v>
      </c>
      <c r="I32">
        <v>89</v>
      </c>
      <c r="J32">
        <v>84.34</v>
      </c>
    </row>
    <row r="33" spans="2:10">
      <c r="B33">
        <v>2043</v>
      </c>
      <c r="C33">
        <v>86.89</v>
      </c>
      <c r="D33">
        <v>89.76</v>
      </c>
      <c r="E33">
        <v>87.56</v>
      </c>
      <c r="F33">
        <v>87.05</v>
      </c>
      <c r="G33">
        <v>88.93</v>
      </c>
      <c r="H33">
        <v>88.5</v>
      </c>
      <c r="I33">
        <v>90.76</v>
      </c>
      <c r="J33">
        <v>85.76</v>
      </c>
    </row>
    <row r="34" spans="2:10">
      <c r="B34">
        <v>2044</v>
      </c>
      <c r="C34">
        <v>86.41</v>
      </c>
      <c r="D34">
        <v>89</v>
      </c>
      <c r="E34">
        <v>88.11</v>
      </c>
      <c r="F34">
        <v>86.42</v>
      </c>
      <c r="G34">
        <v>88.75</v>
      </c>
      <c r="H34">
        <v>88.3</v>
      </c>
      <c r="I34">
        <v>90.53</v>
      </c>
      <c r="J34">
        <v>86.58</v>
      </c>
    </row>
    <row r="35" spans="2:10">
      <c r="B35">
        <v>2045</v>
      </c>
      <c r="C35">
        <v>86.58</v>
      </c>
      <c r="D35">
        <v>89.12</v>
      </c>
      <c r="E35">
        <v>87.64</v>
      </c>
      <c r="F35">
        <v>86.99</v>
      </c>
      <c r="G35">
        <v>88.42</v>
      </c>
      <c r="H35">
        <v>90.77</v>
      </c>
      <c r="I35">
        <v>89.9</v>
      </c>
      <c r="J35">
        <v>86.71</v>
      </c>
    </row>
    <row r="36" spans="2:10">
      <c r="B36">
        <v>2046</v>
      </c>
      <c r="C36">
        <v>87.45</v>
      </c>
      <c r="D36">
        <v>90.2</v>
      </c>
      <c r="E36">
        <v>90.88</v>
      </c>
      <c r="F36">
        <v>87.77</v>
      </c>
      <c r="G36">
        <v>91.73</v>
      </c>
      <c r="H36">
        <v>92.38</v>
      </c>
      <c r="I36">
        <v>92.89</v>
      </c>
      <c r="J36">
        <v>88.75</v>
      </c>
    </row>
    <row r="37" spans="2:10">
      <c r="B37">
        <v>2047</v>
      </c>
      <c r="C37">
        <v>88.98</v>
      </c>
      <c r="D37">
        <v>91.37</v>
      </c>
      <c r="E37">
        <v>91.72</v>
      </c>
      <c r="F37">
        <v>89.03</v>
      </c>
      <c r="G37">
        <v>91.78</v>
      </c>
      <c r="H37">
        <v>93.26</v>
      </c>
      <c r="I37">
        <v>93.73</v>
      </c>
      <c r="J37">
        <v>89.65</v>
      </c>
    </row>
    <row r="38" spans="2:10">
      <c r="B38">
        <v>2048</v>
      </c>
      <c r="C38">
        <v>88.22</v>
      </c>
      <c r="D38">
        <v>90.58</v>
      </c>
      <c r="E38">
        <v>91.31</v>
      </c>
      <c r="F38">
        <v>88.37</v>
      </c>
      <c r="G38">
        <v>91.68</v>
      </c>
      <c r="H38">
        <v>93.27</v>
      </c>
      <c r="I38">
        <v>93.23</v>
      </c>
      <c r="J38">
        <v>88.94</v>
      </c>
    </row>
    <row r="39" spans="2:10">
      <c r="B39">
        <v>2049</v>
      </c>
      <c r="C39">
        <v>88.42</v>
      </c>
      <c r="D39">
        <v>90.68</v>
      </c>
      <c r="E39">
        <v>91.44</v>
      </c>
      <c r="F39">
        <v>88.61</v>
      </c>
      <c r="G39">
        <v>91.79</v>
      </c>
      <c r="H39">
        <v>93.62</v>
      </c>
      <c r="I39">
        <v>93.29</v>
      </c>
      <c r="J39">
        <v>89.08</v>
      </c>
    </row>
    <row r="40" spans="2:10">
      <c r="B40">
        <v>2050</v>
      </c>
      <c r="C40">
        <v>88.75</v>
      </c>
      <c r="D40">
        <v>90.94</v>
      </c>
      <c r="E40">
        <v>91.92</v>
      </c>
      <c r="F40">
        <v>88.96</v>
      </c>
      <c r="G40">
        <v>92.19</v>
      </c>
      <c r="H40">
        <v>94.31</v>
      </c>
      <c r="I40">
        <v>94.01</v>
      </c>
      <c r="J40">
        <v>89.72</v>
      </c>
    </row>
    <row r="41" spans="2:10">
      <c r="B41">
        <v>2051</v>
      </c>
      <c r="C41">
        <v>90.44</v>
      </c>
      <c r="D41">
        <v>92.29</v>
      </c>
      <c r="E41">
        <v>93.75</v>
      </c>
      <c r="F41">
        <v>90.61</v>
      </c>
      <c r="G41">
        <v>93.88</v>
      </c>
      <c r="H41">
        <v>96.51</v>
      </c>
      <c r="I41">
        <v>96.07</v>
      </c>
      <c r="J41">
        <v>91.93</v>
      </c>
    </row>
    <row r="42" spans="2:10">
      <c r="B42">
        <v>2052</v>
      </c>
      <c r="C42">
        <v>90.94</v>
      </c>
      <c r="D42">
        <v>92.72</v>
      </c>
      <c r="E42">
        <v>94.16</v>
      </c>
      <c r="F42">
        <v>91.14</v>
      </c>
      <c r="G42">
        <v>94.27</v>
      </c>
      <c r="H42">
        <v>97.49</v>
      </c>
      <c r="I42">
        <v>96.94</v>
      </c>
      <c r="J42">
        <v>92.76</v>
      </c>
    </row>
    <row r="43" spans="2:10">
      <c r="B43">
        <v>2053</v>
      </c>
      <c r="C43">
        <v>90.88</v>
      </c>
      <c r="D43">
        <v>92.64</v>
      </c>
      <c r="E43">
        <v>94.17</v>
      </c>
      <c r="F43">
        <v>91.11</v>
      </c>
      <c r="G43">
        <v>94.28</v>
      </c>
      <c r="H43">
        <v>98.3</v>
      </c>
      <c r="I43">
        <v>96.55</v>
      </c>
      <c r="J43">
        <v>93.45</v>
      </c>
    </row>
    <row r="44" spans="2:10">
      <c r="B44">
        <v>2054</v>
      </c>
      <c r="C44">
        <v>92.61</v>
      </c>
      <c r="D44">
        <v>94.16</v>
      </c>
      <c r="E44">
        <v>95.94</v>
      </c>
      <c r="F44">
        <v>92.88</v>
      </c>
      <c r="G44">
        <v>96.11</v>
      </c>
      <c r="H44">
        <v>100.51</v>
      </c>
      <c r="I44">
        <v>97.69</v>
      </c>
      <c r="J44">
        <v>95.56</v>
      </c>
    </row>
    <row r="45" spans="2:10">
      <c r="B45">
        <v>2055</v>
      </c>
      <c r="C45">
        <v>93.04</v>
      </c>
      <c r="D45">
        <v>94.22</v>
      </c>
      <c r="E45">
        <v>95.99</v>
      </c>
      <c r="F45">
        <v>93.23</v>
      </c>
      <c r="G45">
        <v>96.96</v>
      </c>
      <c r="H45">
        <v>100.97</v>
      </c>
      <c r="I45">
        <v>97.29</v>
      </c>
      <c r="J45">
        <v>95.88</v>
      </c>
    </row>
    <row r="46" spans="2:10">
      <c r="B46">
        <v>2056</v>
      </c>
      <c r="C46">
        <v>92.42</v>
      </c>
      <c r="D46">
        <v>94.18</v>
      </c>
      <c r="E46">
        <v>96.28</v>
      </c>
      <c r="F46">
        <v>92.58</v>
      </c>
      <c r="G46">
        <v>97.14</v>
      </c>
      <c r="H46">
        <v>101.8</v>
      </c>
      <c r="I46">
        <v>97.51</v>
      </c>
      <c r="J46">
        <v>95.96</v>
      </c>
    </row>
    <row r="47" spans="2:10">
      <c r="B47">
        <v>2057</v>
      </c>
      <c r="C47">
        <v>92.45</v>
      </c>
      <c r="D47">
        <v>94.52</v>
      </c>
      <c r="E47">
        <v>96.95</v>
      </c>
      <c r="F47">
        <v>92.8</v>
      </c>
      <c r="G47">
        <v>97.75</v>
      </c>
      <c r="H47">
        <v>102.66</v>
      </c>
      <c r="I47">
        <v>97.9</v>
      </c>
      <c r="J47">
        <v>96.51</v>
      </c>
    </row>
    <row r="48" spans="2:10">
      <c r="B48">
        <v>2058</v>
      </c>
      <c r="C48">
        <v>92.29</v>
      </c>
      <c r="D48">
        <v>94.25</v>
      </c>
      <c r="E48">
        <v>96.89</v>
      </c>
      <c r="F48">
        <v>92.64</v>
      </c>
      <c r="G48">
        <v>97.73</v>
      </c>
      <c r="H48">
        <v>102.78</v>
      </c>
      <c r="I48">
        <v>97.97</v>
      </c>
      <c r="J48">
        <v>96.45</v>
      </c>
    </row>
    <row r="49" spans="1:10">
      <c r="B49">
        <v>2059</v>
      </c>
      <c r="C49">
        <v>92.58</v>
      </c>
      <c r="D49">
        <v>94.43</v>
      </c>
      <c r="E49">
        <v>97.27</v>
      </c>
      <c r="F49">
        <v>92.98</v>
      </c>
      <c r="G49">
        <v>98.19</v>
      </c>
      <c r="H49">
        <v>103.8</v>
      </c>
      <c r="I49">
        <v>98.32</v>
      </c>
      <c r="J49">
        <v>96.82</v>
      </c>
    </row>
    <row r="50" spans="1:10">
      <c r="B50">
        <v>2060</v>
      </c>
      <c r="C50">
        <v>92.82</v>
      </c>
      <c r="D50">
        <v>94.52</v>
      </c>
      <c r="E50">
        <v>97.57</v>
      </c>
      <c r="F50">
        <v>93.36</v>
      </c>
      <c r="G50">
        <v>99.07</v>
      </c>
      <c r="H50">
        <v>104.69</v>
      </c>
      <c r="I50">
        <v>99.36</v>
      </c>
      <c r="J50">
        <v>97.39</v>
      </c>
    </row>
    <row r="51" spans="1:10">
      <c r="B51">
        <v>2061</v>
      </c>
      <c r="C51">
        <v>92.96</v>
      </c>
      <c r="D51">
        <v>94.78</v>
      </c>
      <c r="E51">
        <v>98.06</v>
      </c>
      <c r="F51">
        <v>93.67</v>
      </c>
      <c r="G51">
        <v>99.82</v>
      </c>
      <c r="H51">
        <v>105.73</v>
      </c>
      <c r="I51">
        <v>99.88</v>
      </c>
      <c r="J51">
        <v>97.95</v>
      </c>
    </row>
    <row r="52" spans="1:10">
      <c r="B52">
        <v>2062</v>
      </c>
      <c r="C52">
        <v>94.27</v>
      </c>
      <c r="D52">
        <v>96</v>
      </c>
      <c r="E52">
        <v>100.53</v>
      </c>
      <c r="F52">
        <v>94.98</v>
      </c>
      <c r="G52">
        <v>101.36</v>
      </c>
      <c r="H52">
        <v>108.68</v>
      </c>
      <c r="I52">
        <v>101.42</v>
      </c>
      <c r="J52">
        <v>99.39</v>
      </c>
    </row>
    <row r="54" spans="1:10">
      <c r="A54" t="s">
        <v>99</v>
      </c>
      <c r="C54" t="s">
        <v>108</v>
      </c>
      <c r="D54" t="s">
        <v>109</v>
      </c>
      <c r="E54" t="s">
        <v>110</v>
      </c>
      <c r="F54" t="s">
        <v>107</v>
      </c>
      <c r="G54" t="s">
        <v>106</v>
      </c>
      <c r="H54" t="s">
        <v>104</v>
      </c>
      <c r="I54" t="s">
        <v>105</v>
      </c>
      <c r="J54" t="s">
        <v>22</v>
      </c>
    </row>
    <row r="55" spans="1:10">
      <c r="A55" t="s">
        <v>100</v>
      </c>
      <c r="B55">
        <v>2013</v>
      </c>
      <c r="C55">
        <v>61.2</v>
      </c>
      <c r="D55">
        <v>61.2</v>
      </c>
      <c r="E55">
        <v>61.2</v>
      </c>
      <c r="F55">
        <v>61.2</v>
      </c>
      <c r="G55">
        <v>61.2</v>
      </c>
      <c r="H55">
        <v>61.2</v>
      </c>
      <c r="I55">
        <v>61.2</v>
      </c>
      <c r="J55">
        <v>61.2</v>
      </c>
    </row>
    <row r="56" spans="1:10">
      <c r="A56" t="s">
        <v>111</v>
      </c>
      <c r="B56">
        <v>2014</v>
      </c>
      <c r="C56">
        <v>63.08</v>
      </c>
      <c r="D56">
        <v>63.08</v>
      </c>
      <c r="E56">
        <v>63.08</v>
      </c>
      <c r="F56">
        <v>63.08</v>
      </c>
      <c r="G56">
        <v>63.08</v>
      </c>
      <c r="H56">
        <v>63.08</v>
      </c>
      <c r="I56">
        <v>63.08</v>
      </c>
      <c r="J56">
        <v>63.08</v>
      </c>
    </row>
    <row r="57" spans="1:10">
      <c r="A57" t="s">
        <v>28</v>
      </c>
      <c r="B57">
        <v>2015</v>
      </c>
      <c r="C57">
        <v>65.05</v>
      </c>
      <c r="D57">
        <v>65.010000000000005</v>
      </c>
      <c r="E57">
        <v>64.83</v>
      </c>
      <c r="F57">
        <v>65.09</v>
      </c>
      <c r="G57">
        <v>64.77</v>
      </c>
      <c r="H57">
        <v>64.73</v>
      </c>
      <c r="I57">
        <v>64.78</v>
      </c>
      <c r="J57">
        <v>65.010000000000005</v>
      </c>
    </row>
    <row r="58" spans="1:10">
      <c r="A58" t="s">
        <v>103</v>
      </c>
      <c r="B58">
        <v>2016</v>
      </c>
      <c r="C58">
        <v>67.180000000000007</v>
      </c>
      <c r="D58">
        <v>67.099999999999994</v>
      </c>
      <c r="E58">
        <v>66.739999999999995</v>
      </c>
      <c r="F58">
        <v>67.27</v>
      </c>
      <c r="G58">
        <v>66.599999999999994</v>
      </c>
      <c r="H58">
        <v>66.540000000000006</v>
      </c>
      <c r="I58">
        <v>66.64</v>
      </c>
      <c r="J58">
        <v>67.12</v>
      </c>
    </row>
    <row r="59" spans="1:10">
      <c r="B59">
        <v>2017</v>
      </c>
      <c r="C59">
        <v>69.37</v>
      </c>
      <c r="D59">
        <v>69.239999999999995</v>
      </c>
      <c r="E59">
        <v>68.680000000000007</v>
      </c>
      <c r="F59">
        <v>69.510000000000005</v>
      </c>
      <c r="G59">
        <v>68.48</v>
      </c>
      <c r="H59">
        <v>68.38</v>
      </c>
      <c r="I59">
        <v>68.53</v>
      </c>
      <c r="J59">
        <v>69.27</v>
      </c>
    </row>
    <row r="60" spans="1:10">
      <c r="B60">
        <v>2018</v>
      </c>
      <c r="C60">
        <v>71.53</v>
      </c>
      <c r="D60">
        <v>71.34</v>
      </c>
      <c r="E60">
        <v>70.569999999999993</v>
      </c>
      <c r="F60">
        <v>71.709999999999994</v>
      </c>
      <c r="G60">
        <v>70.3</v>
      </c>
      <c r="H60">
        <v>70.16</v>
      </c>
      <c r="I60">
        <v>70.37</v>
      </c>
      <c r="J60">
        <v>71.38</v>
      </c>
    </row>
    <row r="61" spans="1:10">
      <c r="B61">
        <v>2019</v>
      </c>
      <c r="C61">
        <v>73.739999999999995</v>
      </c>
      <c r="D61">
        <v>73.5</v>
      </c>
      <c r="E61">
        <v>72.510000000000005</v>
      </c>
      <c r="F61">
        <v>73.97</v>
      </c>
      <c r="G61">
        <v>72.16</v>
      </c>
      <c r="H61">
        <v>71.98</v>
      </c>
      <c r="I61">
        <v>72.25</v>
      </c>
      <c r="J61">
        <v>73.55</v>
      </c>
    </row>
    <row r="62" spans="1:10">
      <c r="B62">
        <v>2020</v>
      </c>
      <c r="C62">
        <v>76.13</v>
      </c>
      <c r="D62">
        <v>75.84</v>
      </c>
      <c r="E62">
        <v>74.61</v>
      </c>
      <c r="F62">
        <v>76.42</v>
      </c>
      <c r="G62">
        <v>74.17</v>
      </c>
      <c r="H62">
        <v>73.959999999999994</v>
      </c>
      <c r="I62">
        <v>74.290000000000006</v>
      </c>
      <c r="J62">
        <v>75.89</v>
      </c>
    </row>
    <row r="63" spans="1:10">
      <c r="B63">
        <v>2021</v>
      </c>
      <c r="C63">
        <v>78.48</v>
      </c>
      <c r="D63">
        <v>78.13</v>
      </c>
      <c r="E63">
        <v>76.66</v>
      </c>
      <c r="F63">
        <v>78.83</v>
      </c>
      <c r="G63">
        <v>76.13</v>
      </c>
      <c r="H63">
        <v>75.87</v>
      </c>
      <c r="I63">
        <v>76.28</v>
      </c>
      <c r="J63">
        <v>78.2</v>
      </c>
    </row>
    <row r="64" spans="1:10">
      <c r="B64">
        <v>2022</v>
      </c>
      <c r="C64">
        <v>80.91</v>
      </c>
      <c r="D64">
        <v>80.5</v>
      </c>
      <c r="E64">
        <v>78.78</v>
      </c>
      <c r="F64">
        <v>81.33</v>
      </c>
      <c r="G64">
        <v>78.16</v>
      </c>
      <c r="H64">
        <v>77.849999999999994</v>
      </c>
      <c r="I64">
        <v>78.33</v>
      </c>
      <c r="J64">
        <v>80.58</v>
      </c>
    </row>
    <row r="65" spans="2:10">
      <c r="B65">
        <v>2023</v>
      </c>
      <c r="C65">
        <v>83.42</v>
      </c>
      <c r="D65">
        <v>82.95</v>
      </c>
      <c r="E65">
        <v>80.95</v>
      </c>
      <c r="F65">
        <v>83.91</v>
      </c>
      <c r="G65">
        <v>80.23</v>
      </c>
      <c r="H65">
        <v>79.88</v>
      </c>
      <c r="I65">
        <v>80.430000000000007</v>
      </c>
      <c r="J65">
        <v>83.04</v>
      </c>
    </row>
    <row r="66" spans="2:10">
      <c r="B66">
        <v>2024</v>
      </c>
      <c r="C66">
        <v>86.04</v>
      </c>
      <c r="D66">
        <v>85.49</v>
      </c>
      <c r="E66">
        <v>83.21</v>
      </c>
      <c r="F66">
        <v>86.6</v>
      </c>
      <c r="G66">
        <v>82.39</v>
      </c>
      <c r="H66">
        <v>81.99</v>
      </c>
      <c r="I66">
        <v>82.61</v>
      </c>
      <c r="J66">
        <v>85.6</v>
      </c>
    </row>
    <row r="67" spans="2:10">
      <c r="B67">
        <v>2025</v>
      </c>
      <c r="C67">
        <v>88.75</v>
      </c>
      <c r="D67">
        <v>88.13</v>
      </c>
      <c r="E67">
        <v>85.54</v>
      </c>
      <c r="F67">
        <v>89.38</v>
      </c>
      <c r="G67">
        <v>84.62</v>
      </c>
      <c r="H67">
        <v>84.16</v>
      </c>
      <c r="I67">
        <v>84.87</v>
      </c>
      <c r="J67">
        <v>88.24</v>
      </c>
    </row>
    <row r="68" spans="2:10">
      <c r="B68">
        <v>2026</v>
      </c>
      <c r="C68">
        <v>91.52</v>
      </c>
      <c r="D68">
        <v>90.83</v>
      </c>
      <c r="E68">
        <v>87.92</v>
      </c>
      <c r="F68">
        <v>92.23</v>
      </c>
      <c r="G68">
        <v>86.89</v>
      </c>
      <c r="H68">
        <v>86.38</v>
      </c>
      <c r="I68">
        <v>87.17</v>
      </c>
      <c r="J68">
        <v>90.96</v>
      </c>
    </row>
    <row r="69" spans="2:10">
      <c r="B69">
        <v>2027</v>
      </c>
      <c r="C69">
        <v>94.39</v>
      </c>
      <c r="D69">
        <v>93.62</v>
      </c>
      <c r="E69">
        <v>90.37</v>
      </c>
      <c r="F69">
        <v>95.19</v>
      </c>
      <c r="G69">
        <v>89.23</v>
      </c>
      <c r="H69">
        <v>88.66</v>
      </c>
      <c r="I69">
        <v>89.54</v>
      </c>
      <c r="J69">
        <v>93.76</v>
      </c>
    </row>
    <row r="70" spans="2:10">
      <c r="B70">
        <v>2028</v>
      </c>
      <c r="C70">
        <v>97.34</v>
      </c>
      <c r="D70">
        <v>96.47</v>
      </c>
      <c r="E70">
        <v>92.88</v>
      </c>
      <c r="F70">
        <v>98.22</v>
      </c>
      <c r="G70">
        <v>91.61</v>
      </c>
      <c r="H70">
        <v>90.98</v>
      </c>
      <c r="I70">
        <v>91.95</v>
      </c>
      <c r="J70">
        <v>96.64</v>
      </c>
    </row>
    <row r="71" spans="2:10">
      <c r="B71">
        <v>2029</v>
      </c>
      <c r="C71">
        <v>100.37</v>
      </c>
      <c r="D71">
        <v>99.41</v>
      </c>
      <c r="E71">
        <v>95.45</v>
      </c>
      <c r="F71">
        <v>101.34</v>
      </c>
      <c r="G71">
        <v>94.05</v>
      </c>
      <c r="H71">
        <v>93.37</v>
      </c>
      <c r="I71">
        <v>94.43</v>
      </c>
      <c r="J71">
        <v>99.6</v>
      </c>
    </row>
    <row r="72" spans="2:10">
      <c r="B72">
        <v>2030</v>
      </c>
      <c r="C72">
        <v>103.5</v>
      </c>
      <c r="D72">
        <v>102.45</v>
      </c>
      <c r="E72">
        <v>98.1</v>
      </c>
      <c r="F72">
        <v>104.57</v>
      </c>
      <c r="G72">
        <v>96.57</v>
      </c>
      <c r="H72">
        <v>95.81</v>
      </c>
      <c r="I72">
        <v>96.98</v>
      </c>
      <c r="J72">
        <v>102.65</v>
      </c>
    </row>
    <row r="73" spans="2:10">
      <c r="B73">
        <v>2031</v>
      </c>
      <c r="C73">
        <v>106.72</v>
      </c>
      <c r="D73">
        <v>105.57</v>
      </c>
      <c r="E73">
        <v>100.81</v>
      </c>
      <c r="F73">
        <v>107.89</v>
      </c>
      <c r="G73">
        <v>99.14</v>
      </c>
      <c r="H73">
        <v>98.32</v>
      </c>
      <c r="I73">
        <v>99.59</v>
      </c>
      <c r="J73">
        <v>105.79</v>
      </c>
    </row>
    <row r="74" spans="2:10">
      <c r="B74">
        <v>2032</v>
      </c>
      <c r="C74">
        <v>110.04</v>
      </c>
      <c r="D74">
        <v>108.79</v>
      </c>
      <c r="E74">
        <v>103.61</v>
      </c>
      <c r="F74">
        <v>111.33</v>
      </c>
      <c r="G74">
        <v>101.79</v>
      </c>
      <c r="H74">
        <v>100.9</v>
      </c>
      <c r="I74">
        <v>102.28</v>
      </c>
      <c r="J74">
        <v>109.03</v>
      </c>
    </row>
    <row r="75" spans="2:10">
      <c r="B75">
        <v>2033</v>
      </c>
      <c r="C75">
        <v>84.46</v>
      </c>
      <c r="D75">
        <v>84.3</v>
      </c>
      <c r="E75">
        <v>82.12</v>
      </c>
      <c r="F75">
        <v>87.67</v>
      </c>
      <c r="G75">
        <v>81.52</v>
      </c>
      <c r="H75">
        <v>79.86</v>
      </c>
      <c r="I75">
        <v>82.62</v>
      </c>
      <c r="J75">
        <v>85.3</v>
      </c>
    </row>
    <row r="76" spans="2:10">
      <c r="B76">
        <v>2034</v>
      </c>
      <c r="C76">
        <v>83.46</v>
      </c>
      <c r="D76">
        <v>88.1</v>
      </c>
      <c r="E76">
        <v>81.25</v>
      </c>
      <c r="F76">
        <v>86.64</v>
      </c>
      <c r="G76">
        <v>80.819999999999993</v>
      </c>
      <c r="H76">
        <v>79.06</v>
      </c>
      <c r="I76">
        <v>81.47</v>
      </c>
      <c r="J76">
        <v>84.07</v>
      </c>
    </row>
    <row r="77" spans="2:10">
      <c r="B77">
        <v>2035</v>
      </c>
      <c r="C77">
        <v>82.9</v>
      </c>
      <c r="D77">
        <v>88.32</v>
      </c>
      <c r="E77">
        <v>81.94</v>
      </c>
      <c r="F77">
        <v>85.94</v>
      </c>
      <c r="G77">
        <v>81.08</v>
      </c>
      <c r="H77">
        <v>80.78</v>
      </c>
      <c r="I77">
        <v>83.98</v>
      </c>
      <c r="J77">
        <v>83.67</v>
      </c>
    </row>
    <row r="78" spans="2:10">
      <c r="B78">
        <v>2036</v>
      </c>
      <c r="C78">
        <v>83.21</v>
      </c>
      <c r="D78">
        <v>88.83</v>
      </c>
      <c r="E78">
        <v>83.36</v>
      </c>
      <c r="F78">
        <v>86.26</v>
      </c>
      <c r="G78">
        <v>82.29</v>
      </c>
      <c r="H78">
        <v>80.37</v>
      </c>
      <c r="I78">
        <v>83.66</v>
      </c>
      <c r="J78">
        <v>82.62</v>
      </c>
    </row>
    <row r="79" spans="2:10">
      <c r="B79">
        <v>2037</v>
      </c>
      <c r="C79">
        <v>84.19</v>
      </c>
      <c r="D79">
        <v>88.28</v>
      </c>
      <c r="E79">
        <v>82.86</v>
      </c>
      <c r="F79">
        <v>85.68</v>
      </c>
      <c r="G79">
        <v>81.92</v>
      </c>
      <c r="H79">
        <v>79.63</v>
      </c>
      <c r="I79">
        <v>83.08</v>
      </c>
      <c r="J79">
        <v>81.72</v>
      </c>
    </row>
    <row r="80" spans="2:10">
      <c r="B80">
        <v>2038</v>
      </c>
      <c r="C80">
        <v>84.1</v>
      </c>
      <c r="D80">
        <v>87.81</v>
      </c>
      <c r="E80">
        <v>82.87</v>
      </c>
      <c r="F80">
        <v>85.29</v>
      </c>
      <c r="G80">
        <v>81.17</v>
      </c>
      <c r="H80">
        <v>81.75</v>
      </c>
      <c r="I80">
        <v>82.43</v>
      </c>
      <c r="J80">
        <v>81.58</v>
      </c>
    </row>
    <row r="81" spans="2:10">
      <c r="B81">
        <v>2039</v>
      </c>
      <c r="C81">
        <v>83.04</v>
      </c>
      <c r="D81">
        <v>86.69</v>
      </c>
      <c r="E81">
        <v>81.569999999999993</v>
      </c>
      <c r="F81">
        <v>84.3</v>
      </c>
      <c r="G81">
        <v>82.39</v>
      </c>
      <c r="H81">
        <v>81.709999999999994</v>
      </c>
      <c r="I81">
        <v>83.67</v>
      </c>
      <c r="J81">
        <v>81.58</v>
      </c>
    </row>
    <row r="82" spans="2:10">
      <c r="B82">
        <v>2040</v>
      </c>
      <c r="C82">
        <v>82.6</v>
      </c>
      <c r="D82">
        <v>86.2</v>
      </c>
      <c r="E82">
        <v>83.2</v>
      </c>
      <c r="F82">
        <v>83.67</v>
      </c>
      <c r="G82">
        <v>82.6</v>
      </c>
      <c r="H82">
        <v>81.47</v>
      </c>
      <c r="I82">
        <v>83.85</v>
      </c>
      <c r="J82">
        <v>81.41</v>
      </c>
    </row>
    <row r="83" spans="2:10">
      <c r="B83">
        <v>2041</v>
      </c>
      <c r="C83">
        <v>82.95</v>
      </c>
      <c r="D83">
        <v>85.78</v>
      </c>
      <c r="E83">
        <v>83.95</v>
      </c>
      <c r="F83">
        <v>84.54</v>
      </c>
      <c r="G83">
        <v>82.73</v>
      </c>
      <c r="H83">
        <v>83.65</v>
      </c>
      <c r="I83">
        <v>83.9</v>
      </c>
      <c r="J83">
        <v>81.510000000000005</v>
      </c>
    </row>
    <row r="84" spans="2:10">
      <c r="B84">
        <v>2042</v>
      </c>
      <c r="C84">
        <v>83.73</v>
      </c>
      <c r="D84">
        <v>86.33</v>
      </c>
      <c r="E84">
        <v>83.97</v>
      </c>
      <c r="F84">
        <v>84.24</v>
      </c>
      <c r="G84">
        <v>84.51</v>
      </c>
      <c r="H84">
        <v>84.44</v>
      </c>
      <c r="I84">
        <v>85.72</v>
      </c>
      <c r="J84">
        <v>82.48</v>
      </c>
    </row>
    <row r="85" spans="2:10">
      <c r="B85">
        <v>2043</v>
      </c>
      <c r="C85">
        <v>84.79</v>
      </c>
      <c r="D85">
        <v>87.29</v>
      </c>
      <c r="E85">
        <v>85.25</v>
      </c>
      <c r="F85">
        <v>84.92</v>
      </c>
      <c r="G85">
        <v>86.25</v>
      </c>
      <c r="H85">
        <v>86.05</v>
      </c>
      <c r="I85">
        <v>87.47</v>
      </c>
      <c r="J85">
        <v>83.91</v>
      </c>
    </row>
    <row r="86" spans="2:10">
      <c r="B86">
        <v>2044</v>
      </c>
      <c r="C86">
        <v>84.4</v>
      </c>
      <c r="D86">
        <v>86.6</v>
      </c>
      <c r="E86">
        <v>85.84</v>
      </c>
      <c r="F86">
        <v>84.5</v>
      </c>
      <c r="G86">
        <v>86.15</v>
      </c>
      <c r="H86">
        <v>85.9</v>
      </c>
      <c r="I86">
        <v>87.37</v>
      </c>
      <c r="J86">
        <v>84.56</v>
      </c>
    </row>
    <row r="87" spans="2:10">
      <c r="B87">
        <v>2045</v>
      </c>
      <c r="C87">
        <v>84.42</v>
      </c>
      <c r="D87">
        <v>86.76</v>
      </c>
      <c r="E87">
        <v>85.29</v>
      </c>
      <c r="F87">
        <v>84.93</v>
      </c>
      <c r="G87">
        <v>85.89</v>
      </c>
      <c r="H87">
        <v>87.84</v>
      </c>
      <c r="I87">
        <v>86.94</v>
      </c>
      <c r="J87">
        <v>84.69</v>
      </c>
    </row>
    <row r="88" spans="2:10">
      <c r="B88">
        <v>2046</v>
      </c>
      <c r="C88">
        <v>85.44</v>
      </c>
      <c r="D88">
        <v>87.68</v>
      </c>
      <c r="E88">
        <v>87.98</v>
      </c>
      <c r="F88">
        <v>85.69</v>
      </c>
      <c r="G88">
        <v>88.68</v>
      </c>
      <c r="H88">
        <v>89.5</v>
      </c>
      <c r="I88">
        <v>89.29</v>
      </c>
      <c r="J88">
        <v>86.52</v>
      </c>
    </row>
    <row r="89" spans="2:10">
      <c r="B89">
        <v>2047</v>
      </c>
      <c r="C89">
        <v>86.66</v>
      </c>
      <c r="D89">
        <v>88.75</v>
      </c>
      <c r="E89">
        <v>88.86</v>
      </c>
      <c r="F89">
        <v>86.81</v>
      </c>
      <c r="G89">
        <v>88.91</v>
      </c>
      <c r="H89">
        <v>90.49</v>
      </c>
      <c r="I89">
        <v>90.32</v>
      </c>
      <c r="J89">
        <v>87.48</v>
      </c>
    </row>
    <row r="90" spans="2:10">
      <c r="B90">
        <v>2048</v>
      </c>
      <c r="C90">
        <v>86.01</v>
      </c>
      <c r="D90">
        <v>87.92</v>
      </c>
      <c r="E90">
        <v>88.56</v>
      </c>
      <c r="F90">
        <v>86.27</v>
      </c>
      <c r="G90">
        <v>88.89</v>
      </c>
      <c r="H90">
        <v>90.43</v>
      </c>
      <c r="I90">
        <v>89.94</v>
      </c>
      <c r="J90">
        <v>86.86</v>
      </c>
    </row>
    <row r="91" spans="2:10">
      <c r="B91">
        <v>2049</v>
      </c>
      <c r="C91">
        <v>86.18</v>
      </c>
      <c r="D91">
        <v>88.07</v>
      </c>
      <c r="E91">
        <v>88.74</v>
      </c>
      <c r="F91">
        <v>86.46</v>
      </c>
      <c r="G91">
        <v>89.05</v>
      </c>
      <c r="H91">
        <v>90.78</v>
      </c>
      <c r="I91">
        <v>90.14</v>
      </c>
      <c r="J91">
        <v>87.1</v>
      </c>
    </row>
    <row r="92" spans="2:10">
      <c r="B92">
        <v>2050</v>
      </c>
      <c r="C92">
        <v>86.57</v>
      </c>
      <c r="D92">
        <v>88.45</v>
      </c>
      <c r="E92">
        <v>89.28</v>
      </c>
      <c r="F92">
        <v>86.8</v>
      </c>
      <c r="G92">
        <v>89.61</v>
      </c>
      <c r="H92">
        <v>91.61</v>
      </c>
      <c r="I92">
        <v>90.84</v>
      </c>
      <c r="J92">
        <v>87.78</v>
      </c>
    </row>
    <row r="93" spans="2:10">
      <c r="B93">
        <v>2051</v>
      </c>
      <c r="C93">
        <v>88.28</v>
      </c>
      <c r="D93">
        <v>89.83</v>
      </c>
      <c r="E93">
        <v>91.05</v>
      </c>
      <c r="F93">
        <v>88.52</v>
      </c>
      <c r="G93">
        <v>91.28</v>
      </c>
      <c r="H93">
        <v>93.9</v>
      </c>
      <c r="I93">
        <v>93.03</v>
      </c>
      <c r="J93">
        <v>90.02</v>
      </c>
    </row>
    <row r="94" spans="2:10">
      <c r="B94">
        <v>2052</v>
      </c>
      <c r="C94">
        <v>88.85</v>
      </c>
      <c r="D94">
        <v>90.28</v>
      </c>
      <c r="E94">
        <v>91.54</v>
      </c>
      <c r="F94">
        <v>89.04</v>
      </c>
      <c r="G94">
        <v>91.84</v>
      </c>
      <c r="H94">
        <v>94.92</v>
      </c>
      <c r="I94">
        <v>93.95</v>
      </c>
      <c r="J94">
        <v>90.89</v>
      </c>
    </row>
    <row r="95" spans="2:10">
      <c r="B95">
        <v>2053</v>
      </c>
      <c r="C95">
        <v>88.83</v>
      </c>
      <c r="D95">
        <v>90.28</v>
      </c>
      <c r="E95">
        <v>91.68</v>
      </c>
      <c r="F95">
        <v>89.05</v>
      </c>
      <c r="G95">
        <v>92</v>
      </c>
      <c r="H95">
        <v>95.75</v>
      </c>
      <c r="I95">
        <v>93.83</v>
      </c>
      <c r="J95">
        <v>91.51</v>
      </c>
    </row>
    <row r="96" spans="2:10">
      <c r="B96">
        <v>2054</v>
      </c>
      <c r="C96">
        <v>90.59</v>
      </c>
      <c r="D96">
        <v>91.82</v>
      </c>
      <c r="E96">
        <v>93.53</v>
      </c>
      <c r="F96">
        <v>90.85</v>
      </c>
      <c r="G96">
        <v>93.86</v>
      </c>
      <c r="H96">
        <v>98.01</v>
      </c>
      <c r="I96">
        <v>95.1</v>
      </c>
      <c r="J96">
        <v>93.64</v>
      </c>
    </row>
    <row r="97" spans="1:10">
      <c r="B97">
        <v>2055</v>
      </c>
      <c r="C97">
        <v>90.81</v>
      </c>
      <c r="D97">
        <v>92.02</v>
      </c>
      <c r="E97">
        <v>93.77</v>
      </c>
      <c r="F97">
        <v>91.26</v>
      </c>
      <c r="G97">
        <v>94.7</v>
      </c>
      <c r="H97">
        <v>98.51</v>
      </c>
      <c r="I97">
        <v>95.01</v>
      </c>
      <c r="J97">
        <v>93.98</v>
      </c>
    </row>
    <row r="98" spans="1:10">
      <c r="B98">
        <v>2056</v>
      </c>
      <c r="C98">
        <v>90.46</v>
      </c>
      <c r="D98">
        <v>92.22</v>
      </c>
      <c r="E98">
        <v>94.27</v>
      </c>
      <c r="F98">
        <v>90.89</v>
      </c>
      <c r="G98">
        <v>95.1</v>
      </c>
      <c r="H98">
        <v>99.29</v>
      </c>
      <c r="I98">
        <v>95.26</v>
      </c>
      <c r="J98">
        <v>94.09</v>
      </c>
    </row>
    <row r="99" spans="1:10">
      <c r="B99">
        <v>2057</v>
      </c>
      <c r="C99">
        <v>90.87</v>
      </c>
      <c r="D99">
        <v>92.58</v>
      </c>
      <c r="E99">
        <v>95.01</v>
      </c>
      <c r="F99">
        <v>91.38</v>
      </c>
      <c r="G99">
        <v>95.85</v>
      </c>
      <c r="H99">
        <v>100.2</v>
      </c>
      <c r="I99">
        <v>95.7</v>
      </c>
      <c r="J99">
        <v>94.71</v>
      </c>
    </row>
    <row r="100" spans="1:10">
      <c r="B100">
        <v>2058</v>
      </c>
      <c r="C100">
        <v>90.37</v>
      </c>
      <c r="D100">
        <v>92.12</v>
      </c>
      <c r="E100">
        <v>94.81</v>
      </c>
      <c r="F100">
        <v>90.93</v>
      </c>
      <c r="G100">
        <v>95.56</v>
      </c>
      <c r="H100">
        <v>100.31</v>
      </c>
      <c r="I100">
        <v>95.94</v>
      </c>
      <c r="J100">
        <v>94.67</v>
      </c>
    </row>
    <row r="101" spans="1:10">
      <c r="B101">
        <v>2059</v>
      </c>
      <c r="C101">
        <v>90.7</v>
      </c>
      <c r="D101">
        <v>92.37</v>
      </c>
      <c r="E101">
        <v>95.22</v>
      </c>
      <c r="F101">
        <v>91.3</v>
      </c>
      <c r="G101">
        <v>96.04</v>
      </c>
      <c r="H101">
        <v>101.32</v>
      </c>
      <c r="I101">
        <v>96.39</v>
      </c>
      <c r="J101">
        <v>95.11</v>
      </c>
    </row>
    <row r="102" spans="1:10">
      <c r="B102">
        <v>2060</v>
      </c>
      <c r="C102">
        <v>91.22</v>
      </c>
      <c r="D102">
        <v>92.83</v>
      </c>
      <c r="E102">
        <v>95.96</v>
      </c>
      <c r="F102">
        <v>91.93</v>
      </c>
      <c r="G102">
        <v>97.06</v>
      </c>
      <c r="H102">
        <v>102.29</v>
      </c>
      <c r="I102">
        <v>97.11</v>
      </c>
      <c r="J102">
        <v>95.71</v>
      </c>
    </row>
    <row r="103" spans="1:10">
      <c r="B103">
        <v>2061</v>
      </c>
      <c r="C103">
        <v>91.57</v>
      </c>
      <c r="D103">
        <v>92.92</v>
      </c>
      <c r="E103">
        <v>96.31</v>
      </c>
      <c r="F103">
        <v>92.44</v>
      </c>
      <c r="G103">
        <v>97.98</v>
      </c>
      <c r="H103">
        <v>103.35</v>
      </c>
      <c r="I103">
        <v>98.1</v>
      </c>
      <c r="J103">
        <v>96.37</v>
      </c>
    </row>
    <row r="104" spans="1:10">
      <c r="B104">
        <v>2062</v>
      </c>
      <c r="C104">
        <v>92.59</v>
      </c>
      <c r="D104">
        <v>94.28</v>
      </c>
      <c r="E104">
        <v>98.52</v>
      </c>
      <c r="F104">
        <v>93.53</v>
      </c>
      <c r="G104">
        <v>99.36</v>
      </c>
      <c r="H104">
        <v>105.93</v>
      </c>
      <c r="I104">
        <v>99.52</v>
      </c>
      <c r="J104">
        <v>97.91</v>
      </c>
    </row>
    <row r="106" spans="1:10">
      <c r="A106" t="s">
        <v>99</v>
      </c>
      <c r="C106" t="s">
        <v>108</v>
      </c>
      <c r="D106" t="s">
        <v>109</v>
      </c>
      <c r="E106" t="s">
        <v>110</v>
      </c>
      <c r="F106" t="s">
        <v>107</v>
      </c>
      <c r="G106" t="s">
        <v>106</v>
      </c>
      <c r="H106" t="s">
        <v>104</v>
      </c>
      <c r="I106" t="s">
        <v>105</v>
      </c>
      <c r="J106" t="s">
        <v>22</v>
      </c>
    </row>
    <row r="107" spans="1:10">
      <c r="A107" t="s">
        <v>100</v>
      </c>
      <c r="B107">
        <v>2013</v>
      </c>
      <c r="C107">
        <v>61.2</v>
      </c>
      <c r="D107">
        <v>61.2</v>
      </c>
      <c r="E107">
        <v>61.2</v>
      </c>
      <c r="F107">
        <v>61.2</v>
      </c>
      <c r="G107">
        <v>61.2</v>
      </c>
      <c r="H107">
        <v>61.2</v>
      </c>
      <c r="I107">
        <v>61.2</v>
      </c>
      <c r="J107">
        <v>61.2</v>
      </c>
    </row>
    <row r="108" spans="1:10">
      <c r="A108" t="s">
        <v>28</v>
      </c>
      <c r="B108">
        <v>2014</v>
      </c>
      <c r="C108">
        <v>63.08</v>
      </c>
      <c r="D108">
        <v>63.08</v>
      </c>
      <c r="E108">
        <v>63.08</v>
      </c>
      <c r="F108">
        <v>63.08</v>
      </c>
      <c r="G108">
        <v>63.08</v>
      </c>
      <c r="H108">
        <v>63.08</v>
      </c>
      <c r="I108">
        <v>63.08</v>
      </c>
      <c r="J108">
        <v>63.08</v>
      </c>
    </row>
    <row r="109" spans="1:10">
      <c r="A109" t="s">
        <v>28</v>
      </c>
      <c r="B109">
        <v>2015</v>
      </c>
      <c r="C109">
        <v>64.92</v>
      </c>
      <c r="D109">
        <v>64.91</v>
      </c>
      <c r="E109">
        <v>64.75</v>
      </c>
      <c r="F109">
        <v>64.97</v>
      </c>
      <c r="G109">
        <v>64.69</v>
      </c>
      <c r="H109">
        <v>64.7</v>
      </c>
      <c r="I109">
        <v>64.73</v>
      </c>
      <c r="J109">
        <v>64.95</v>
      </c>
    </row>
    <row r="110" spans="1:10">
      <c r="A110" t="s">
        <v>28</v>
      </c>
      <c r="B110">
        <v>2016</v>
      </c>
      <c r="C110">
        <v>66.92</v>
      </c>
      <c r="D110">
        <v>66.89</v>
      </c>
      <c r="E110">
        <v>66.569999999999993</v>
      </c>
      <c r="F110">
        <v>67.03</v>
      </c>
      <c r="G110">
        <v>66.44</v>
      </c>
      <c r="H110">
        <v>66.47</v>
      </c>
      <c r="I110">
        <v>66.52</v>
      </c>
      <c r="J110">
        <v>66.989999999999995</v>
      </c>
    </row>
    <row r="111" spans="1:10">
      <c r="B111">
        <v>2017</v>
      </c>
      <c r="C111">
        <v>68.959999999999994</v>
      </c>
      <c r="D111">
        <v>68.92</v>
      </c>
      <c r="E111">
        <v>68.42</v>
      </c>
      <c r="F111">
        <v>69.13</v>
      </c>
      <c r="G111">
        <v>68.23</v>
      </c>
      <c r="H111">
        <v>68.27</v>
      </c>
      <c r="I111">
        <v>68.349999999999994</v>
      </c>
      <c r="J111">
        <v>69.069999999999993</v>
      </c>
    </row>
    <row r="112" spans="1:10">
      <c r="B112">
        <v>2018</v>
      </c>
      <c r="C112">
        <v>70.959999999999994</v>
      </c>
      <c r="D112">
        <v>70.900000000000006</v>
      </c>
      <c r="E112">
        <v>70.22</v>
      </c>
      <c r="F112">
        <v>71.2</v>
      </c>
      <c r="G112">
        <v>69.95</v>
      </c>
      <c r="H112">
        <v>70.010000000000005</v>
      </c>
      <c r="I112">
        <v>70.13</v>
      </c>
      <c r="J112">
        <v>71.11</v>
      </c>
    </row>
    <row r="113" spans="2:10">
      <c r="B113">
        <v>2019</v>
      </c>
      <c r="C113">
        <v>73.010000000000005</v>
      </c>
      <c r="D113">
        <v>72.930000000000007</v>
      </c>
      <c r="E113">
        <v>72.05</v>
      </c>
      <c r="F113">
        <v>73.31</v>
      </c>
      <c r="G113">
        <v>71.709999999999994</v>
      </c>
      <c r="H113">
        <v>71.790000000000006</v>
      </c>
      <c r="I113">
        <v>71.94</v>
      </c>
      <c r="J113">
        <v>73.19</v>
      </c>
    </row>
    <row r="114" spans="2:10">
      <c r="B114">
        <v>2020</v>
      </c>
      <c r="C114">
        <v>75.23</v>
      </c>
      <c r="D114">
        <v>75.13</v>
      </c>
      <c r="E114">
        <v>74.05</v>
      </c>
      <c r="F114">
        <v>75.599999999999994</v>
      </c>
      <c r="G114">
        <v>73.63</v>
      </c>
      <c r="H114">
        <v>73.72</v>
      </c>
      <c r="I114">
        <v>73.900000000000006</v>
      </c>
      <c r="J114">
        <v>75.45</v>
      </c>
    </row>
    <row r="115" spans="2:10">
      <c r="B115">
        <v>2021</v>
      </c>
      <c r="C115">
        <v>77.400000000000006</v>
      </c>
      <c r="D115">
        <v>77.290000000000006</v>
      </c>
      <c r="E115">
        <v>75.98</v>
      </c>
      <c r="F115">
        <v>77.849999999999994</v>
      </c>
      <c r="G115">
        <v>75.48</v>
      </c>
      <c r="H115">
        <v>75.59</v>
      </c>
      <c r="I115">
        <v>75.81</v>
      </c>
      <c r="J115">
        <v>77.67</v>
      </c>
    </row>
    <row r="116" spans="2:10">
      <c r="B116">
        <v>2022</v>
      </c>
      <c r="C116">
        <v>79.650000000000006</v>
      </c>
      <c r="D116">
        <v>79.510000000000005</v>
      </c>
      <c r="E116">
        <v>77.98</v>
      </c>
      <c r="F116">
        <v>80.17</v>
      </c>
      <c r="G116">
        <v>77.39</v>
      </c>
      <c r="H116">
        <v>77.52</v>
      </c>
      <c r="I116">
        <v>77.78</v>
      </c>
      <c r="J116">
        <v>79.959999999999994</v>
      </c>
    </row>
    <row r="117" spans="2:10">
      <c r="B117">
        <v>2023</v>
      </c>
      <c r="C117">
        <v>81.95</v>
      </c>
      <c r="D117">
        <v>81.8</v>
      </c>
      <c r="E117">
        <v>80.03</v>
      </c>
      <c r="F117">
        <v>82.56</v>
      </c>
      <c r="G117">
        <v>79.349999999999994</v>
      </c>
      <c r="H117">
        <v>79.489999999999995</v>
      </c>
      <c r="I117">
        <v>79.8</v>
      </c>
      <c r="J117">
        <v>82.32</v>
      </c>
    </row>
    <row r="118" spans="2:10">
      <c r="B118">
        <v>2024</v>
      </c>
      <c r="C118">
        <v>84.36</v>
      </c>
      <c r="D118">
        <v>84.18</v>
      </c>
      <c r="E118">
        <v>82.16</v>
      </c>
      <c r="F118">
        <v>85.05</v>
      </c>
      <c r="G118">
        <v>81.39</v>
      </c>
      <c r="H118">
        <v>81.55</v>
      </c>
      <c r="I118">
        <v>81.89</v>
      </c>
      <c r="J118">
        <v>84.78</v>
      </c>
    </row>
    <row r="119" spans="2:10">
      <c r="B119">
        <v>2025</v>
      </c>
      <c r="C119">
        <v>86.84</v>
      </c>
      <c r="D119">
        <v>86.63</v>
      </c>
      <c r="E119">
        <v>84.35</v>
      </c>
      <c r="F119">
        <v>87.62</v>
      </c>
      <c r="G119">
        <v>83.48</v>
      </c>
      <c r="H119">
        <v>83.66</v>
      </c>
      <c r="I119">
        <v>84.05</v>
      </c>
      <c r="J119">
        <v>87.32</v>
      </c>
    </row>
    <row r="120" spans="2:10">
      <c r="B120">
        <v>2026</v>
      </c>
      <c r="C120">
        <v>89.38</v>
      </c>
      <c r="D120">
        <v>89.15</v>
      </c>
      <c r="E120">
        <v>86.59</v>
      </c>
      <c r="F120">
        <v>90.26</v>
      </c>
      <c r="G120">
        <v>85.61</v>
      </c>
      <c r="H120">
        <v>85.82</v>
      </c>
      <c r="I120">
        <v>86.26</v>
      </c>
      <c r="J120">
        <v>89.92</v>
      </c>
    </row>
    <row r="121" spans="2:10">
      <c r="B121">
        <v>2027</v>
      </c>
      <c r="C121">
        <v>92</v>
      </c>
      <c r="D121">
        <v>91.75</v>
      </c>
      <c r="E121">
        <v>88.9</v>
      </c>
      <c r="F121">
        <v>92.99</v>
      </c>
      <c r="G121">
        <v>87.81</v>
      </c>
      <c r="H121">
        <v>88.04</v>
      </c>
      <c r="I121">
        <v>88.52</v>
      </c>
      <c r="J121">
        <v>92.6</v>
      </c>
    </row>
    <row r="122" spans="2:10">
      <c r="B122">
        <v>2028</v>
      </c>
      <c r="C122">
        <v>94.68</v>
      </c>
      <c r="D122">
        <v>94.4</v>
      </c>
      <c r="E122">
        <v>91.25</v>
      </c>
      <c r="F122">
        <v>95.77</v>
      </c>
      <c r="G122">
        <v>90.05</v>
      </c>
      <c r="H122">
        <v>90.3</v>
      </c>
      <c r="I122">
        <v>90.83</v>
      </c>
      <c r="J122">
        <v>95.35</v>
      </c>
    </row>
    <row r="123" spans="2:10">
      <c r="B123">
        <v>2029</v>
      </c>
      <c r="C123">
        <v>97.44</v>
      </c>
      <c r="D123">
        <v>97.13</v>
      </c>
      <c r="E123">
        <v>93.65</v>
      </c>
      <c r="F123">
        <v>98.64</v>
      </c>
      <c r="G123">
        <v>92.34</v>
      </c>
      <c r="H123">
        <v>92.61</v>
      </c>
      <c r="I123">
        <v>93.2</v>
      </c>
      <c r="J123">
        <v>98.17</v>
      </c>
    </row>
    <row r="124" spans="2:10">
      <c r="B124">
        <v>2030</v>
      </c>
      <c r="C124">
        <v>100.28</v>
      </c>
      <c r="D124">
        <v>99.93</v>
      </c>
      <c r="E124">
        <v>96.13</v>
      </c>
      <c r="F124">
        <v>101.6</v>
      </c>
      <c r="G124">
        <v>94.68</v>
      </c>
      <c r="H124">
        <v>94.99</v>
      </c>
      <c r="I124">
        <v>95.63</v>
      </c>
      <c r="J124">
        <v>101.08</v>
      </c>
    </row>
    <row r="125" spans="2:10">
      <c r="B125">
        <v>2031</v>
      </c>
      <c r="C125">
        <v>103.19</v>
      </c>
      <c r="D125">
        <v>102.82</v>
      </c>
      <c r="E125">
        <v>98.66</v>
      </c>
      <c r="F125">
        <v>104.64</v>
      </c>
      <c r="G125">
        <v>97.09</v>
      </c>
      <c r="H125">
        <v>97.42</v>
      </c>
      <c r="I125">
        <v>98.12</v>
      </c>
      <c r="J125">
        <v>104.07</v>
      </c>
    </row>
    <row r="126" spans="2:10">
      <c r="B126">
        <v>2032</v>
      </c>
      <c r="C126">
        <v>106.2</v>
      </c>
      <c r="D126">
        <v>105.79</v>
      </c>
      <c r="E126">
        <v>101.27</v>
      </c>
      <c r="F126">
        <v>107.78</v>
      </c>
      <c r="G126">
        <v>99.56</v>
      </c>
      <c r="H126">
        <v>99.92</v>
      </c>
      <c r="I126">
        <v>100.68</v>
      </c>
      <c r="J126">
        <v>107.16</v>
      </c>
    </row>
    <row r="127" spans="2:10">
      <c r="B127">
        <v>2033</v>
      </c>
      <c r="C127">
        <v>81.900000000000006</v>
      </c>
      <c r="D127">
        <v>82.08</v>
      </c>
      <c r="E127">
        <v>80.569999999999993</v>
      </c>
      <c r="F127">
        <v>85.21</v>
      </c>
      <c r="G127">
        <v>79.81</v>
      </c>
      <c r="H127">
        <v>78.92</v>
      </c>
      <c r="I127">
        <v>81.540000000000006</v>
      </c>
      <c r="J127">
        <v>83.8</v>
      </c>
    </row>
    <row r="128" spans="2:10">
      <c r="B128">
        <v>2034</v>
      </c>
      <c r="C128">
        <v>80.95</v>
      </c>
      <c r="D128">
        <v>85.18</v>
      </c>
      <c r="E128">
        <v>79.680000000000007</v>
      </c>
      <c r="F128">
        <v>84.24</v>
      </c>
      <c r="G128">
        <v>79.08</v>
      </c>
      <c r="H128">
        <v>78.12</v>
      </c>
      <c r="I128">
        <v>80.33</v>
      </c>
      <c r="J128">
        <v>82.58</v>
      </c>
    </row>
    <row r="129" spans="2:10">
      <c r="B129">
        <v>2035</v>
      </c>
      <c r="C129">
        <v>80.45</v>
      </c>
      <c r="D129">
        <v>85.41</v>
      </c>
      <c r="E129">
        <v>80.13</v>
      </c>
      <c r="F129">
        <v>83.76</v>
      </c>
      <c r="G129">
        <v>79.45</v>
      </c>
      <c r="H129">
        <v>79.569999999999993</v>
      </c>
      <c r="I129">
        <v>82.43</v>
      </c>
      <c r="J129">
        <v>82.27</v>
      </c>
    </row>
    <row r="130" spans="2:10">
      <c r="B130">
        <v>2036</v>
      </c>
      <c r="C130">
        <v>80.78</v>
      </c>
      <c r="D130">
        <v>86.16</v>
      </c>
      <c r="E130">
        <v>81.72</v>
      </c>
      <c r="F130">
        <v>84.08</v>
      </c>
      <c r="G130">
        <v>80.709999999999994</v>
      </c>
      <c r="H130">
        <v>79.180000000000007</v>
      </c>
      <c r="I130">
        <v>81.98</v>
      </c>
      <c r="J130">
        <v>81.34</v>
      </c>
    </row>
    <row r="131" spans="2:10">
      <c r="B131">
        <v>2037</v>
      </c>
      <c r="C131">
        <v>81.97</v>
      </c>
      <c r="D131">
        <v>85.65</v>
      </c>
      <c r="E131">
        <v>81.180000000000007</v>
      </c>
      <c r="F131">
        <v>83.59</v>
      </c>
      <c r="G131">
        <v>80.36</v>
      </c>
      <c r="H131">
        <v>78.47</v>
      </c>
      <c r="I131">
        <v>81.569999999999993</v>
      </c>
      <c r="J131">
        <v>80.430000000000007</v>
      </c>
    </row>
    <row r="132" spans="2:10">
      <c r="B132">
        <v>2038</v>
      </c>
      <c r="C132">
        <v>81.95</v>
      </c>
      <c r="D132">
        <v>85.28</v>
      </c>
      <c r="E132">
        <v>81.260000000000005</v>
      </c>
      <c r="F132">
        <v>83.3</v>
      </c>
      <c r="G132">
        <v>79.650000000000006</v>
      </c>
      <c r="H132">
        <v>80.209999999999994</v>
      </c>
      <c r="I132">
        <v>80.92</v>
      </c>
      <c r="J132">
        <v>80.31</v>
      </c>
    </row>
    <row r="133" spans="2:10">
      <c r="B133">
        <v>2039</v>
      </c>
      <c r="C133">
        <v>81</v>
      </c>
      <c r="D133">
        <v>84.24</v>
      </c>
      <c r="E133">
        <v>80</v>
      </c>
      <c r="F133">
        <v>82.37</v>
      </c>
      <c r="G133">
        <v>80.47</v>
      </c>
      <c r="H133">
        <v>80.11</v>
      </c>
      <c r="I133">
        <v>81.69</v>
      </c>
      <c r="J133">
        <v>80.19</v>
      </c>
    </row>
    <row r="134" spans="2:10">
      <c r="B134">
        <v>2040</v>
      </c>
      <c r="C134">
        <v>80.63</v>
      </c>
      <c r="D134">
        <v>83.83</v>
      </c>
      <c r="E134">
        <v>81.2</v>
      </c>
      <c r="F134">
        <v>81.790000000000006</v>
      </c>
      <c r="G134">
        <v>80.67</v>
      </c>
      <c r="H134">
        <v>79.88</v>
      </c>
      <c r="I134">
        <v>81.849999999999994</v>
      </c>
      <c r="J134">
        <v>80.010000000000005</v>
      </c>
    </row>
    <row r="135" spans="2:10">
      <c r="B135">
        <v>2041</v>
      </c>
      <c r="C135">
        <v>81.02</v>
      </c>
      <c r="D135">
        <v>83.47</v>
      </c>
      <c r="E135">
        <v>81.89</v>
      </c>
      <c r="F135">
        <v>82.53</v>
      </c>
      <c r="G135">
        <v>80.78</v>
      </c>
      <c r="H135">
        <v>81.680000000000007</v>
      </c>
      <c r="I135">
        <v>81.89</v>
      </c>
      <c r="J135">
        <v>80.14</v>
      </c>
    </row>
    <row r="136" spans="2:10">
      <c r="B136">
        <v>2042</v>
      </c>
      <c r="C136">
        <v>81.67</v>
      </c>
      <c r="D136">
        <v>83.87</v>
      </c>
      <c r="E136">
        <v>81.98</v>
      </c>
      <c r="F136">
        <v>82.25</v>
      </c>
      <c r="G136">
        <v>82.1</v>
      </c>
      <c r="H136">
        <v>82.44</v>
      </c>
      <c r="I136">
        <v>83.29</v>
      </c>
      <c r="J136">
        <v>80.94</v>
      </c>
    </row>
    <row r="137" spans="2:10">
      <c r="B137">
        <v>2043</v>
      </c>
      <c r="C137">
        <v>82.76</v>
      </c>
      <c r="D137">
        <v>84.72</v>
      </c>
      <c r="E137">
        <v>83.29</v>
      </c>
      <c r="F137">
        <v>82.98</v>
      </c>
      <c r="G137">
        <v>83.69</v>
      </c>
      <c r="H137">
        <v>84.1</v>
      </c>
      <c r="I137">
        <v>85.07</v>
      </c>
      <c r="J137">
        <v>82.35</v>
      </c>
    </row>
    <row r="138" spans="2:10">
      <c r="B138">
        <v>2044</v>
      </c>
      <c r="C138">
        <v>82.42</v>
      </c>
      <c r="D138">
        <v>84.29</v>
      </c>
      <c r="E138">
        <v>83.75</v>
      </c>
      <c r="F138">
        <v>82.67</v>
      </c>
      <c r="G138">
        <v>83.83</v>
      </c>
      <c r="H138">
        <v>83.96</v>
      </c>
      <c r="I138">
        <v>85.2</v>
      </c>
      <c r="J138">
        <v>82.9</v>
      </c>
    </row>
    <row r="139" spans="2:10">
      <c r="B139">
        <v>2045</v>
      </c>
      <c r="C139">
        <v>82.31</v>
      </c>
      <c r="D139">
        <v>84.34</v>
      </c>
      <c r="E139">
        <v>83.2</v>
      </c>
      <c r="F139">
        <v>82.94</v>
      </c>
      <c r="G139">
        <v>83.6</v>
      </c>
      <c r="H139">
        <v>85.43</v>
      </c>
      <c r="I139">
        <v>84.68</v>
      </c>
      <c r="J139">
        <v>82.98</v>
      </c>
    </row>
    <row r="140" spans="2:10">
      <c r="B140">
        <v>2046</v>
      </c>
      <c r="C140">
        <v>83.36</v>
      </c>
      <c r="D140">
        <v>85.23</v>
      </c>
      <c r="E140">
        <v>85.49</v>
      </c>
      <c r="F140">
        <v>83.7</v>
      </c>
      <c r="G140">
        <v>86.01</v>
      </c>
      <c r="H140">
        <v>87.1</v>
      </c>
      <c r="I140">
        <v>86.83</v>
      </c>
      <c r="J140">
        <v>84.72</v>
      </c>
    </row>
    <row r="141" spans="2:10">
      <c r="B141">
        <v>2047</v>
      </c>
      <c r="C141">
        <v>84.41</v>
      </c>
      <c r="D141">
        <v>86.35</v>
      </c>
      <c r="E141">
        <v>86.5</v>
      </c>
      <c r="F141">
        <v>84.83</v>
      </c>
      <c r="G141">
        <v>86.23</v>
      </c>
      <c r="H141">
        <v>88.19</v>
      </c>
      <c r="I141">
        <v>87.62</v>
      </c>
      <c r="J141">
        <v>85.68</v>
      </c>
    </row>
    <row r="142" spans="2:10">
      <c r="B142">
        <v>2048</v>
      </c>
      <c r="C142">
        <v>83.76</v>
      </c>
      <c r="D142">
        <v>85.63</v>
      </c>
      <c r="E142">
        <v>86.21</v>
      </c>
      <c r="F142">
        <v>84.28</v>
      </c>
      <c r="G142">
        <v>86.4</v>
      </c>
      <c r="H142">
        <v>88.16</v>
      </c>
      <c r="I142">
        <v>87.4</v>
      </c>
      <c r="J142">
        <v>85.07</v>
      </c>
    </row>
    <row r="143" spans="2:10">
      <c r="B143">
        <v>2049</v>
      </c>
      <c r="C143">
        <v>83.93</v>
      </c>
      <c r="D143">
        <v>85.72</v>
      </c>
      <c r="E143">
        <v>86.38</v>
      </c>
      <c r="F143">
        <v>84.48</v>
      </c>
      <c r="G143">
        <v>86.66</v>
      </c>
      <c r="H143">
        <v>88.6</v>
      </c>
      <c r="I143">
        <v>87.63</v>
      </c>
      <c r="J143">
        <v>85.34</v>
      </c>
    </row>
    <row r="144" spans="2:10">
      <c r="B144">
        <v>2050</v>
      </c>
      <c r="C144">
        <v>84.38</v>
      </c>
      <c r="D144">
        <v>86.14</v>
      </c>
      <c r="E144">
        <v>87.06</v>
      </c>
      <c r="F144">
        <v>84.95</v>
      </c>
      <c r="G144">
        <v>87.2</v>
      </c>
      <c r="H144">
        <v>89.46</v>
      </c>
      <c r="I144">
        <v>88.37</v>
      </c>
      <c r="J144">
        <v>86.12</v>
      </c>
    </row>
    <row r="145" spans="1:10">
      <c r="B145">
        <v>2051</v>
      </c>
      <c r="C145">
        <v>86.35</v>
      </c>
      <c r="D145">
        <v>87.91</v>
      </c>
      <c r="E145">
        <v>89.19</v>
      </c>
      <c r="F145">
        <v>86.93</v>
      </c>
      <c r="G145">
        <v>89.24</v>
      </c>
      <c r="H145">
        <v>91.8</v>
      </c>
      <c r="I145">
        <v>90.6</v>
      </c>
      <c r="J145">
        <v>88.31</v>
      </c>
    </row>
    <row r="146" spans="1:10">
      <c r="B146">
        <v>2052</v>
      </c>
      <c r="C146">
        <v>86.87</v>
      </c>
      <c r="D146">
        <v>88.46</v>
      </c>
      <c r="E146">
        <v>89.83</v>
      </c>
      <c r="F146">
        <v>87.38</v>
      </c>
      <c r="G146">
        <v>89.86</v>
      </c>
      <c r="H146">
        <v>92.88</v>
      </c>
      <c r="I146">
        <v>91.57</v>
      </c>
      <c r="J146">
        <v>89.22</v>
      </c>
    </row>
    <row r="147" spans="1:10">
      <c r="B147">
        <v>2053</v>
      </c>
      <c r="C147">
        <v>86.91</v>
      </c>
      <c r="D147">
        <v>88.4</v>
      </c>
      <c r="E147">
        <v>89.93</v>
      </c>
      <c r="F147">
        <v>87.45</v>
      </c>
      <c r="G147">
        <v>90.07</v>
      </c>
      <c r="H147">
        <v>93.66</v>
      </c>
      <c r="I147">
        <v>91.49</v>
      </c>
      <c r="J147">
        <v>89.79</v>
      </c>
    </row>
    <row r="148" spans="1:10">
      <c r="B148">
        <v>2054</v>
      </c>
      <c r="C148">
        <v>88.79</v>
      </c>
      <c r="D148">
        <v>90.09</v>
      </c>
      <c r="E148">
        <v>91.92</v>
      </c>
      <c r="F148">
        <v>89.36</v>
      </c>
      <c r="G148">
        <v>92.08</v>
      </c>
      <c r="H148">
        <v>95.96</v>
      </c>
      <c r="I148">
        <v>92.96</v>
      </c>
      <c r="J148">
        <v>91.93</v>
      </c>
    </row>
    <row r="149" spans="1:10">
      <c r="B149">
        <v>2055</v>
      </c>
      <c r="C149">
        <v>89.07</v>
      </c>
      <c r="D149">
        <v>90.29</v>
      </c>
      <c r="E149">
        <v>92.24</v>
      </c>
      <c r="F149">
        <v>89.74</v>
      </c>
      <c r="G149">
        <v>92.66</v>
      </c>
      <c r="H149">
        <v>96.52</v>
      </c>
      <c r="I149">
        <v>92.87</v>
      </c>
      <c r="J149">
        <v>92.37</v>
      </c>
    </row>
    <row r="150" spans="1:10">
      <c r="B150">
        <v>2056</v>
      </c>
      <c r="C150">
        <v>88.67</v>
      </c>
      <c r="D150">
        <v>90.35</v>
      </c>
      <c r="E150">
        <v>92.7</v>
      </c>
      <c r="F150">
        <v>89.37</v>
      </c>
      <c r="G150">
        <v>92.92</v>
      </c>
      <c r="H150">
        <v>97.27</v>
      </c>
      <c r="I150">
        <v>93.38</v>
      </c>
      <c r="J150">
        <v>92.57</v>
      </c>
    </row>
    <row r="151" spans="1:10">
      <c r="B151">
        <v>2057</v>
      </c>
      <c r="C151">
        <v>89.08</v>
      </c>
      <c r="D151">
        <v>90.65</v>
      </c>
      <c r="E151">
        <v>93.24</v>
      </c>
      <c r="F151">
        <v>89.84</v>
      </c>
      <c r="G151">
        <v>93.65</v>
      </c>
      <c r="H151">
        <v>98.15</v>
      </c>
      <c r="I151">
        <v>93.96</v>
      </c>
      <c r="J151">
        <v>93.15</v>
      </c>
    </row>
    <row r="152" spans="1:10">
      <c r="B152">
        <v>2058</v>
      </c>
      <c r="C152">
        <v>89.12</v>
      </c>
      <c r="D152">
        <v>90.63</v>
      </c>
      <c r="E152">
        <v>93.45</v>
      </c>
      <c r="F152">
        <v>89.86</v>
      </c>
      <c r="G152">
        <v>93.89</v>
      </c>
      <c r="H152">
        <v>98.4</v>
      </c>
      <c r="I152">
        <v>93.95</v>
      </c>
      <c r="J152">
        <v>93.24</v>
      </c>
    </row>
    <row r="153" spans="1:10">
      <c r="B153">
        <v>2059</v>
      </c>
      <c r="C153">
        <v>89.46</v>
      </c>
      <c r="D153">
        <v>90.95</v>
      </c>
      <c r="E153">
        <v>93.98</v>
      </c>
      <c r="F153">
        <v>90.26</v>
      </c>
      <c r="G153">
        <v>94.44</v>
      </c>
      <c r="H153">
        <v>99.33</v>
      </c>
      <c r="I153">
        <v>94.5</v>
      </c>
      <c r="J153">
        <v>93.7</v>
      </c>
    </row>
    <row r="154" spans="1:10">
      <c r="B154">
        <v>2060</v>
      </c>
      <c r="C154">
        <v>90.08</v>
      </c>
      <c r="D154">
        <v>91.51</v>
      </c>
      <c r="E154">
        <v>94.72</v>
      </c>
      <c r="F154">
        <v>90.83</v>
      </c>
      <c r="G154">
        <v>95.44</v>
      </c>
      <c r="H154">
        <v>100.37</v>
      </c>
      <c r="I154">
        <v>95.53</v>
      </c>
      <c r="J154">
        <v>94.25</v>
      </c>
    </row>
    <row r="155" spans="1:10">
      <c r="B155">
        <v>2061</v>
      </c>
      <c r="C155">
        <v>90.42</v>
      </c>
      <c r="D155">
        <v>91.94</v>
      </c>
      <c r="E155">
        <v>95.37</v>
      </c>
      <c r="F155">
        <v>91.46</v>
      </c>
      <c r="G155">
        <v>96.27</v>
      </c>
      <c r="H155">
        <v>101.38</v>
      </c>
      <c r="I155">
        <v>96.36</v>
      </c>
      <c r="J155">
        <v>95.01</v>
      </c>
    </row>
    <row r="156" spans="1:10">
      <c r="B156">
        <v>2062</v>
      </c>
      <c r="C156">
        <v>91.87</v>
      </c>
      <c r="D156">
        <v>93.35</v>
      </c>
      <c r="E156">
        <v>97.54</v>
      </c>
      <c r="F156">
        <v>92.84</v>
      </c>
      <c r="G156">
        <v>97.94</v>
      </c>
      <c r="H156">
        <v>103.73</v>
      </c>
      <c r="I156">
        <v>97.96</v>
      </c>
      <c r="J156">
        <v>96.61</v>
      </c>
    </row>
    <row r="158" spans="1:10">
      <c r="A158" t="s">
        <v>99</v>
      </c>
      <c r="C158" t="s">
        <v>108</v>
      </c>
      <c r="D158" t="s">
        <v>109</v>
      </c>
      <c r="E158" t="s">
        <v>110</v>
      </c>
      <c r="F158" t="s">
        <v>107</v>
      </c>
      <c r="G158" t="s">
        <v>106</v>
      </c>
      <c r="H158" t="s">
        <v>104</v>
      </c>
      <c r="I158" t="s">
        <v>105</v>
      </c>
      <c r="J158" t="s">
        <v>22</v>
      </c>
    </row>
    <row r="159" spans="1:10">
      <c r="A159" t="s">
        <v>100</v>
      </c>
      <c r="B159">
        <v>2013</v>
      </c>
      <c r="C159">
        <v>61.2</v>
      </c>
      <c r="D159">
        <v>61.2</v>
      </c>
      <c r="E159">
        <v>61.2</v>
      </c>
      <c r="F159">
        <v>61.2</v>
      </c>
      <c r="G159">
        <v>61.2</v>
      </c>
      <c r="H159">
        <v>61.2</v>
      </c>
      <c r="I159">
        <v>61.2</v>
      </c>
      <c r="J159">
        <v>61.2</v>
      </c>
    </row>
    <row r="160" spans="1:10">
      <c r="A160" t="s">
        <v>28</v>
      </c>
      <c r="B160">
        <v>2014</v>
      </c>
      <c r="C160">
        <v>63.08</v>
      </c>
      <c r="D160">
        <v>63.08</v>
      </c>
      <c r="E160">
        <v>63.08</v>
      </c>
      <c r="F160">
        <v>63.08</v>
      </c>
      <c r="G160">
        <v>63.08</v>
      </c>
      <c r="H160">
        <v>63.08</v>
      </c>
      <c r="I160">
        <v>63.08</v>
      </c>
      <c r="J160">
        <v>63.08</v>
      </c>
    </row>
    <row r="161" spans="1:10">
      <c r="A161" t="s">
        <v>103</v>
      </c>
      <c r="B161">
        <v>2015</v>
      </c>
      <c r="C161">
        <v>66.14</v>
      </c>
      <c r="D161">
        <v>65.95</v>
      </c>
      <c r="E161">
        <v>65.739999999999995</v>
      </c>
      <c r="F161">
        <v>66.16</v>
      </c>
      <c r="G161">
        <v>65.66</v>
      </c>
      <c r="H161">
        <v>65.45</v>
      </c>
      <c r="I161">
        <v>65.64</v>
      </c>
      <c r="J161">
        <v>65.86</v>
      </c>
    </row>
    <row r="162" spans="1:10">
      <c r="A162" t="s">
        <v>101</v>
      </c>
      <c r="B162">
        <v>2016</v>
      </c>
      <c r="C162">
        <v>69.459999999999994</v>
      </c>
      <c r="D162">
        <v>69.05</v>
      </c>
      <c r="E162">
        <v>68.62</v>
      </c>
      <c r="F162">
        <v>69.510000000000005</v>
      </c>
      <c r="G162">
        <v>68.459999999999994</v>
      </c>
      <c r="H162">
        <v>68.02</v>
      </c>
      <c r="I162">
        <v>68.42</v>
      </c>
      <c r="J162">
        <v>68.88</v>
      </c>
    </row>
    <row r="163" spans="1:10">
      <c r="B163">
        <v>2017</v>
      </c>
      <c r="C163">
        <v>72.92</v>
      </c>
      <c r="D163">
        <v>72.290000000000006</v>
      </c>
      <c r="E163">
        <v>71.61</v>
      </c>
      <c r="F163">
        <v>73</v>
      </c>
      <c r="G163">
        <v>71.36</v>
      </c>
      <c r="H163">
        <v>70.67</v>
      </c>
      <c r="I163">
        <v>71.290000000000006</v>
      </c>
      <c r="J163">
        <v>72.02</v>
      </c>
    </row>
    <row r="164" spans="1:10">
      <c r="B164">
        <v>2018</v>
      </c>
      <c r="C164">
        <v>76.44</v>
      </c>
      <c r="D164">
        <v>75.56</v>
      </c>
      <c r="E164">
        <v>74.62</v>
      </c>
      <c r="F164">
        <v>76.55</v>
      </c>
      <c r="G164">
        <v>74.27</v>
      </c>
      <c r="H164">
        <v>73.319999999999993</v>
      </c>
      <c r="I164">
        <v>74.180000000000007</v>
      </c>
      <c r="J164">
        <v>75.19</v>
      </c>
    </row>
    <row r="165" spans="1:10">
      <c r="B165">
        <v>2019</v>
      </c>
      <c r="C165">
        <v>80.13</v>
      </c>
      <c r="D165">
        <v>78.97</v>
      </c>
      <c r="E165">
        <v>77.739999999999995</v>
      </c>
      <c r="F165">
        <v>80.27</v>
      </c>
      <c r="G165">
        <v>77.28</v>
      </c>
      <c r="H165">
        <v>76.05</v>
      </c>
      <c r="I165">
        <v>77.17</v>
      </c>
      <c r="J165">
        <v>78.489999999999995</v>
      </c>
    </row>
    <row r="166" spans="1:10">
      <c r="B166">
        <v>2020</v>
      </c>
      <c r="C166">
        <v>84.11</v>
      </c>
      <c r="D166">
        <v>82.66</v>
      </c>
      <c r="E166">
        <v>81.11</v>
      </c>
      <c r="F166">
        <v>84.29</v>
      </c>
      <c r="G166">
        <v>80.540000000000006</v>
      </c>
      <c r="H166">
        <v>79.010000000000005</v>
      </c>
      <c r="I166">
        <v>80.400000000000006</v>
      </c>
      <c r="J166">
        <v>82.05</v>
      </c>
    </row>
    <row r="167" spans="1:10">
      <c r="B167">
        <v>2021</v>
      </c>
      <c r="C167">
        <v>88.16</v>
      </c>
      <c r="D167">
        <v>86.39</v>
      </c>
      <c r="E167">
        <v>84.51</v>
      </c>
      <c r="F167">
        <v>88.39</v>
      </c>
      <c r="G167">
        <v>83.81</v>
      </c>
      <c r="H167">
        <v>81.95</v>
      </c>
      <c r="I167">
        <v>83.64</v>
      </c>
      <c r="J167">
        <v>85.65</v>
      </c>
    </row>
    <row r="168" spans="1:10">
      <c r="B168">
        <v>2022</v>
      </c>
      <c r="C168">
        <v>92.42</v>
      </c>
      <c r="D168">
        <v>90.3</v>
      </c>
      <c r="E168">
        <v>88.06</v>
      </c>
      <c r="F168">
        <v>92.69</v>
      </c>
      <c r="G168">
        <v>87.23</v>
      </c>
      <c r="H168">
        <v>85.02</v>
      </c>
      <c r="I168">
        <v>87.03</v>
      </c>
      <c r="J168">
        <v>89.41</v>
      </c>
    </row>
    <row r="169" spans="1:10">
      <c r="B169">
        <v>2023</v>
      </c>
      <c r="C169">
        <v>96.89</v>
      </c>
      <c r="D169">
        <v>94.38</v>
      </c>
      <c r="E169">
        <v>91.75</v>
      </c>
      <c r="F169">
        <v>97.2</v>
      </c>
      <c r="G169">
        <v>90.78</v>
      </c>
      <c r="H169">
        <v>88.2</v>
      </c>
      <c r="I169">
        <v>90.55</v>
      </c>
      <c r="J169">
        <v>93.34</v>
      </c>
    </row>
    <row r="170" spans="1:10">
      <c r="B170">
        <v>2024</v>
      </c>
      <c r="C170">
        <v>101.6</v>
      </c>
      <c r="D170">
        <v>98.69</v>
      </c>
      <c r="E170">
        <v>95.64</v>
      </c>
      <c r="F170">
        <v>101.97</v>
      </c>
      <c r="G170">
        <v>94.51</v>
      </c>
      <c r="H170">
        <v>91.53</v>
      </c>
      <c r="I170">
        <v>94.24</v>
      </c>
      <c r="J170">
        <v>97.48</v>
      </c>
    </row>
    <row r="171" spans="1:10">
      <c r="B171">
        <v>2025</v>
      </c>
      <c r="C171">
        <v>106.55</v>
      </c>
      <c r="D171">
        <v>103.2</v>
      </c>
      <c r="E171">
        <v>99.69</v>
      </c>
      <c r="F171">
        <v>106.97</v>
      </c>
      <c r="G171">
        <v>98.41</v>
      </c>
      <c r="H171">
        <v>95</v>
      </c>
      <c r="I171">
        <v>98.1</v>
      </c>
      <c r="J171">
        <v>101.81</v>
      </c>
    </row>
    <row r="172" spans="1:10">
      <c r="B172">
        <v>2026</v>
      </c>
      <c r="C172">
        <v>111.73</v>
      </c>
      <c r="D172">
        <v>107.9</v>
      </c>
      <c r="E172">
        <v>103.91</v>
      </c>
      <c r="F172">
        <v>112.21</v>
      </c>
      <c r="G172">
        <v>102.44</v>
      </c>
      <c r="H172">
        <v>98.58</v>
      </c>
      <c r="I172">
        <v>102.09</v>
      </c>
      <c r="J172">
        <v>106.32</v>
      </c>
    </row>
    <row r="173" spans="1:10">
      <c r="B173">
        <v>2027</v>
      </c>
      <c r="C173">
        <v>117.17</v>
      </c>
      <c r="D173">
        <v>112.82</v>
      </c>
      <c r="E173">
        <v>108.31</v>
      </c>
      <c r="F173">
        <v>117.71</v>
      </c>
      <c r="G173">
        <v>106.66</v>
      </c>
      <c r="H173">
        <v>102.3</v>
      </c>
      <c r="I173">
        <v>106.26</v>
      </c>
      <c r="J173">
        <v>111.03</v>
      </c>
    </row>
    <row r="174" spans="1:10">
      <c r="B174">
        <v>2028</v>
      </c>
      <c r="C174">
        <v>122.85</v>
      </c>
      <c r="D174">
        <v>117.94</v>
      </c>
      <c r="E174">
        <v>112.87</v>
      </c>
      <c r="F174">
        <v>123.46</v>
      </c>
      <c r="G174">
        <v>111.02</v>
      </c>
      <c r="H174">
        <v>106.15</v>
      </c>
      <c r="I174">
        <v>110.57</v>
      </c>
      <c r="J174">
        <v>115.93</v>
      </c>
    </row>
    <row r="175" spans="1:10">
      <c r="B175">
        <v>2029</v>
      </c>
      <c r="C175">
        <v>128.80000000000001</v>
      </c>
      <c r="D175">
        <v>123.3</v>
      </c>
      <c r="E175">
        <v>117.62</v>
      </c>
      <c r="F175">
        <v>129.49</v>
      </c>
      <c r="G175">
        <v>115.56</v>
      </c>
      <c r="H175">
        <v>110.13</v>
      </c>
      <c r="I175">
        <v>115.06</v>
      </c>
      <c r="J175">
        <v>121.04</v>
      </c>
    </row>
    <row r="176" spans="1:10">
      <c r="B176">
        <v>2030</v>
      </c>
      <c r="C176">
        <v>135.04</v>
      </c>
      <c r="D176">
        <v>128.88999999999999</v>
      </c>
      <c r="E176">
        <v>122.58</v>
      </c>
      <c r="F176">
        <v>135.81</v>
      </c>
      <c r="G176">
        <v>120.28</v>
      </c>
      <c r="H176">
        <v>114.27</v>
      </c>
      <c r="I176">
        <v>119.73</v>
      </c>
      <c r="J176">
        <v>126.38</v>
      </c>
    </row>
    <row r="177" spans="2:10">
      <c r="B177">
        <v>2031</v>
      </c>
      <c r="C177">
        <v>141.57</v>
      </c>
      <c r="D177">
        <v>134.74</v>
      </c>
      <c r="E177">
        <v>127.73</v>
      </c>
      <c r="F177">
        <v>142.43</v>
      </c>
      <c r="G177">
        <v>125.19</v>
      </c>
      <c r="H177">
        <v>118.56</v>
      </c>
      <c r="I177">
        <v>124.59</v>
      </c>
      <c r="J177">
        <v>131.94999999999999</v>
      </c>
    </row>
    <row r="178" spans="2:10">
      <c r="B178">
        <v>2032</v>
      </c>
      <c r="C178">
        <v>148.43</v>
      </c>
      <c r="D178">
        <v>140.86000000000001</v>
      </c>
      <c r="E178">
        <v>133.11000000000001</v>
      </c>
      <c r="F178">
        <v>149.38999999999999</v>
      </c>
      <c r="G178">
        <v>130.32</v>
      </c>
      <c r="H178">
        <v>123.01</v>
      </c>
      <c r="I178">
        <v>129.63999999999999</v>
      </c>
      <c r="J178">
        <v>137.77000000000001</v>
      </c>
    </row>
    <row r="179" spans="2:10">
      <c r="B179">
        <v>2033</v>
      </c>
      <c r="C179">
        <v>111.1</v>
      </c>
      <c r="D179">
        <v>110.5</v>
      </c>
      <c r="E179">
        <v>101.97</v>
      </c>
      <c r="F179">
        <v>114.51</v>
      </c>
      <c r="G179">
        <v>101.27</v>
      </c>
      <c r="H179">
        <v>96.43</v>
      </c>
      <c r="I179">
        <v>102.52</v>
      </c>
      <c r="J179">
        <v>108.67</v>
      </c>
    </row>
    <row r="180" spans="2:10">
      <c r="B180">
        <v>2034</v>
      </c>
      <c r="C180">
        <v>110.46</v>
      </c>
      <c r="D180">
        <v>119.8</v>
      </c>
      <c r="E180">
        <v>102.07</v>
      </c>
      <c r="F180">
        <v>113.87</v>
      </c>
      <c r="G180">
        <v>101.63</v>
      </c>
      <c r="H180">
        <v>96.93</v>
      </c>
      <c r="I180">
        <v>102.71</v>
      </c>
      <c r="J180">
        <v>108.14</v>
      </c>
    </row>
    <row r="181" spans="2:10">
      <c r="B181">
        <v>2035</v>
      </c>
      <c r="C181">
        <v>110.52</v>
      </c>
      <c r="D181">
        <v>121.22</v>
      </c>
      <c r="E181">
        <v>105.19</v>
      </c>
      <c r="F181">
        <v>114.13</v>
      </c>
      <c r="G181">
        <v>103.65</v>
      </c>
      <c r="H181">
        <v>101.57</v>
      </c>
      <c r="I181">
        <v>108.91</v>
      </c>
      <c r="J181">
        <v>109.05</v>
      </c>
    </row>
    <row r="182" spans="2:10">
      <c r="B182">
        <v>2036</v>
      </c>
      <c r="C182">
        <v>111.28</v>
      </c>
      <c r="D182">
        <v>122.59</v>
      </c>
      <c r="E182">
        <v>108.03</v>
      </c>
      <c r="F182">
        <v>115.17</v>
      </c>
      <c r="G182">
        <v>106.21</v>
      </c>
      <c r="H182">
        <v>102.58</v>
      </c>
      <c r="I182">
        <v>109.74</v>
      </c>
      <c r="J182">
        <v>108.69</v>
      </c>
    </row>
    <row r="183" spans="2:10">
      <c r="B183">
        <v>2037</v>
      </c>
      <c r="C183">
        <v>113.23</v>
      </c>
      <c r="D183">
        <v>122.17</v>
      </c>
      <c r="E183">
        <v>108.28</v>
      </c>
      <c r="F183">
        <v>115.08</v>
      </c>
      <c r="G183">
        <v>106.78</v>
      </c>
      <c r="H183">
        <v>102.73</v>
      </c>
      <c r="I183">
        <v>110.03</v>
      </c>
      <c r="J183">
        <v>108.3</v>
      </c>
    </row>
    <row r="184" spans="2:10">
      <c r="B184">
        <v>2038</v>
      </c>
      <c r="C184">
        <v>113.64</v>
      </c>
      <c r="D184">
        <v>121.98</v>
      </c>
      <c r="E184">
        <v>109.28</v>
      </c>
      <c r="F184">
        <v>115.2</v>
      </c>
      <c r="G184">
        <v>106.75</v>
      </c>
      <c r="H184">
        <v>107.66</v>
      </c>
      <c r="I184">
        <v>109.83</v>
      </c>
      <c r="J184">
        <v>108.78</v>
      </c>
    </row>
    <row r="185" spans="2:10">
      <c r="B185">
        <v>2039</v>
      </c>
      <c r="C185">
        <v>112.88</v>
      </c>
      <c r="D185">
        <v>121.02</v>
      </c>
      <c r="E185">
        <v>108.75</v>
      </c>
      <c r="F185">
        <v>114.54</v>
      </c>
      <c r="G185">
        <v>110.7</v>
      </c>
      <c r="H185">
        <v>108.98</v>
      </c>
      <c r="I185">
        <v>113.59</v>
      </c>
      <c r="J185">
        <v>110.04</v>
      </c>
    </row>
    <row r="186" spans="2:10">
      <c r="B186">
        <v>2040</v>
      </c>
      <c r="C186">
        <v>112.69</v>
      </c>
      <c r="D186">
        <v>120.65</v>
      </c>
      <c r="E186">
        <v>112.96</v>
      </c>
      <c r="F186">
        <v>114.24</v>
      </c>
      <c r="G186">
        <v>111.97</v>
      </c>
      <c r="H186">
        <v>109.52</v>
      </c>
      <c r="I186">
        <v>114.78</v>
      </c>
      <c r="J186">
        <v>110.57</v>
      </c>
    </row>
    <row r="187" spans="2:10">
      <c r="B187">
        <v>2041</v>
      </c>
      <c r="C187">
        <v>113.75</v>
      </c>
      <c r="D187">
        <v>120.56</v>
      </c>
      <c r="E187">
        <v>114.89</v>
      </c>
      <c r="F187">
        <v>116.41</v>
      </c>
      <c r="G187">
        <v>112.99</v>
      </c>
      <c r="H187">
        <v>114.63</v>
      </c>
      <c r="I187">
        <v>115.28</v>
      </c>
      <c r="J187">
        <v>111.52</v>
      </c>
    </row>
    <row r="188" spans="2:10">
      <c r="B188">
        <v>2042</v>
      </c>
      <c r="C188">
        <v>115.54</v>
      </c>
      <c r="D188">
        <v>121.59</v>
      </c>
      <c r="E188">
        <v>114.94</v>
      </c>
      <c r="F188">
        <v>115.94</v>
      </c>
      <c r="G188">
        <v>116.97</v>
      </c>
      <c r="H188">
        <v>116.58</v>
      </c>
      <c r="I188">
        <v>119.15</v>
      </c>
      <c r="J188">
        <v>113.88</v>
      </c>
    </row>
    <row r="189" spans="2:10">
      <c r="B189">
        <v>2043</v>
      </c>
      <c r="C189">
        <v>116.97</v>
      </c>
      <c r="D189">
        <v>122.76</v>
      </c>
      <c r="E189">
        <v>116.99</v>
      </c>
      <c r="F189">
        <v>117.01</v>
      </c>
      <c r="G189">
        <v>119.57</v>
      </c>
      <c r="H189">
        <v>119.41</v>
      </c>
      <c r="I189">
        <v>121.73</v>
      </c>
      <c r="J189">
        <v>116.34</v>
      </c>
    </row>
    <row r="190" spans="2:10">
      <c r="B190">
        <v>2044</v>
      </c>
      <c r="C190">
        <v>116.29</v>
      </c>
      <c r="D190">
        <v>121.86</v>
      </c>
      <c r="E190">
        <v>118.57</v>
      </c>
      <c r="F190">
        <v>116.42</v>
      </c>
      <c r="G190">
        <v>120.06</v>
      </c>
      <c r="H190">
        <v>119.86</v>
      </c>
      <c r="I190">
        <v>121.62</v>
      </c>
      <c r="J190">
        <v>118.21</v>
      </c>
    </row>
    <row r="191" spans="2:10">
      <c r="B191">
        <v>2045</v>
      </c>
      <c r="C191">
        <v>116.9</v>
      </c>
      <c r="D191">
        <v>122.14</v>
      </c>
      <c r="E191">
        <v>118.23</v>
      </c>
      <c r="F191">
        <v>117.5</v>
      </c>
      <c r="G191">
        <v>119.61</v>
      </c>
      <c r="H191">
        <v>124.37</v>
      </c>
      <c r="I191">
        <v>120.79</v>
      </c>
      <c r="J191">
        <v>118.77</v>
      </c>
    </row>
    <row r="192" spans="2:10">
      <c r="B192">
        <v>2046</v>
      </c>
      <c r="C192">
        <v>118.27</v>
      </c>
      <c r="D192">
        <v>123.6</v>
      </c>
      <c r="E192">
        <v>123.3</v>
      </c>
      <c r="F192">
        <v>118.43</v>
      </c>
      <c r="G192">
        <v>124.85</v>
      </c>
      <c r="H192">
        <v>127.02</v>
      </c>
      <c r="I192">
        <v>125.33</v>
      </c>
      <c r="J192">
        <v>122.11</v>
      </c>
    </row>
    <row r="193" spans="2:10">
      <c r="B193">
        <v>2047</v>
      </c>
      <c r="C193">
        <v>120.73</v>
      </c>
      <c r="D193">
        <v>125.87</v>
      </c>
      <c r="E193">
        <v>125.07</v>
      </c>
      <c r="F193">
        <v>120.88</v>
      </c>
      <c r="G193">
        <v>125.45</v>
      </c>
      <c r="H193">
        <v>129.02000000000001</v>
      </c>
      <c r="I193">
        <v>126.78</v>
      </c>
      <c r="J193">
        <v>123.96</v>
      </c>
    </row>
    <row r="194" spans="2:10">
      <c r="B194">
        <v>2048</v>
      </c>
      <c r="C194">
        <v>120.15</v>
      </c>
      <c r="D194">
        <v>125.01</v>
      </c>
      <c r="E194">
        <v>124.92</v>
      </c>
      <c r="F194">
        <v>120.43</v>
      </c>
      <c r="G194">
        <v>125.73</v>
      </c>
      <c r="H194">
        <v>129.59</v>
      </c>
      <c r="I194">
        <v>126.5</v>
      </c>
      <c r="J194">
        <v>123.3</v>
      </c>
    </row>
    <row r="195" spans="2:10">
      <c r="B195">
        <v>2049</v>
      </c>
      <c r="C195">
        <v>120.62</v>
      </c>
      <c r="D195">
        <v>125.45</v>
      </c>
      <c r="E195">
        <v>125.32</v>
      </c>
      <c r="F195">
        <v>120.88</v>
      </c>
      <c r="G195">
        <v>126.2</v>
      </c>
      <c r="H195">
        <v>130.54</v>
      </c>
      <c r="I195">
        <v>126.83</v>
      </c>
      <c r="J195">
        <v>123.8</v>
      </c>
    </row>
    <row r="196" spans="2:10">
      <c r="B196">
        <v>2050</v>
      </c>
      <c r="C196">
        <v>120.99</v>
      </c>
      <c r="D196">
        <v>125.9</v>
      </c>
      <c r="E196">
        <v>126.22</v>
      </c>
      <c r="F196">
        <v>121.4</v>
      </c>
      <c r="G196">
        <v>126.94</v>
      </c>
      <c r="H196">
        <v>131.91999999999999</v>
      </c>
      <c r="I196">
        <v>127.95</v>
      </c>
      <c r="J196">
        <v>124.98</v>
      </c>
    </row>
    <row r="197" spans="2:10">
      <c r="B197">
        <v>2051</v>
      </c>
      <c r="C197">
        <v>123.35</v>
      </c>
      <c r="D197">
        <v>127.76</v>
      </c>
      <c r="E197">
        <v>128.93</v>
      </c>
      <c r="F197">
        <v>123.82</v>
      </c>
      <c r="G197">
        <v>129.4</v>
      </c>
      <c r="H197">
        <v>135.22</v>
      </c>
      <c r="I197">
        <v>131.09</v>
      </c>
      <c r="J197">
        <v>128.09</v>
      </c>
    </row>
    <row r="198" spans="2:10">
      <c r="B198">
        <v>2052</v>
      </c>
      <c r="C198">
        <v>124.26</v>
      </c>
      <c r="D198">
        <v>128.41</v>
      </c>
      <c r="E198">
        <v>129.82</v>
      </c>
      <c r="F198">
        <v>124.79</v>
      </c>
      <c r="G198">
        <v>130.41999999999999</v>
      </c>
      <c r="H198">
        <v>136.87</v>
      </c>
      <c r="I198">
        <v>132.41</v>
      </c>
      <c r="J198">
        <v>129.43</v>
      </c>
    </row>
    <row r="199" spans="2:10">
      <c r="B199">
        <v>2053</v>
      </c>
      <c r="C199">
        <v>124.61</v>
      </c>
      <c r="D199">
        <v>128.83000000000001</v>
      </c>
      <c r="E199">
        <v>130.54</v>
      </c>
      <c r="F199">
        <v>125.3</v>
      </c>
      <c r="G199">
        <v>131.13</v>
      </c>
      <c r="H199">
        <v>139.16</v>
      </c>
      <c r="I199">
        <v>131.94</v>
      </c>
      <c r="J199">
        <v>131.38999999999999</v>
      </c>
    </row>
    <row r="200" spans="2:10">
      <c r="B200">
        <v>2054</v>
      </c>
      <c r="C200">
        <v>126.99</v>
      </c>
      <c r="D200">
        <v>130.68</v>
      </c>
      <c r="E200">
        <v>133.06</v>
      </c>
      <c r="F200">
        <v>127.74</v>
      </c>
      <c r="G200">
        <v>133.82</v>
      </c>
      <c r="H200">
        <v>142.47999999999999</v>
      </c>
      <c r="I200">
        <v>133.05000000000001</v>
      </c>
      <c r="J200">
        <v>134.47999999999999</v>
      </c>
    </row>
    <row r="201" spans="2:10">
      <c r="B201">
        <v>2055</v>
      </c>
      <c r="C201">
        <v>127.93</v>
      </c>
      <c r="D201">
        <v>131.26</v>
      </c>
      <c r="E201">
        <v>133.97999999999999</v>
      </c>
      <c r="F201">
        <v>128.77000000000001</v>
      </c>
      <c r="G201">
        <v>135.93</v>
      </c>
      <c r="H201">
        <v>143.94999999999999</v>
      </c>
      <c r="I201">
        <v>133.46</v>
      </c>
      <c r="J201">
        <v>135.44999999999999</v>
      </c>
    </row>
    <row r="202" spans="2:10">
      <c r="B202">
        <v>2056</v>
      </c>
      <c r="C202">
        <v>128.06</v>
      </c>
      <c r="D202">
        <v>131.93</v>
      </c>
      <c r="E202">
        <v>135.41999999999999</v>
      </c>
      <c r="F202">
        <v>128.41999999999999</v>
      </c>
      <c r="G202">
        <v>137.27000000000001</v>
      </c>
      <c r="H202">
        <v>146.19999999999999</v>
      </c>
      <c r="I202">
        <v>134.16999999999999</v>
      </c>
      <c r="J202">
        <v>136.13999999999999</v>
      </c>
    </row>
    <row r="203" spans="2:10">
      <c r="B203">
        <v>2057</v>
      </c>
      <c r="C203">
        <v>128.79</v>
      </c>
      <c r="D203">
        <v>132.74</v>
      </c>
      <c r="E203">
        <v>136.85</v>
      </c>
      <c r="F203">
        <v>129.38999999999999</v>
      </c>
      <c r="G203">
        <v>138.47</v>
      </c>
      <c r="H203">
        <v>148.04</v>
      </c>
      <c r="I203">
        <v>135.09</v>
      </c>
      <c r="J203">
        <v>137.15</v>
      </c>
    </row>
    <row r="204" spans="2:10">
      <c r="B204">
        <v>2058</v>
      </c>
      <c r="C204">
        <v>128.56</v>
      </c>
      <c r="D204">
        <v>132.43</v>
      </c>
      <c r="E204">
        <v>136.97999999999999</v>
      </c>
      <c r="F204">
        <v>129.13999999999999</v>
      </c>
      <c r="G204">
        <v>138.80000000000001</v>
      </c>
      <c r="H204">
        <v>149</v>
      </c>
      <c r="I204">
        <v>135.99</v>
      </c>
      <c r="J204">
        <v>137.76</v>
      </c>
    </row>
    <row r="205" spans="2:10">
      <c r="B205">
        <v>2059</v>
      </c>
      <c r="C205">
        <v>129.09</v>
      </c>
      <c r="D205">
        <v>132.87</v>
      </c>
      <c r="E205">
        <v>137.9</v>
      </c>
      <c r="F205">
        <v>129.78</v>
      </c>
      <c r="G205">
        <v>139.78</v>
      </c>
      <c r="H205">
        <v>151.59</v>
      </c>
      <c r="I205">
        <v>136.86000000000001</v>
      </c>
      <c r="J205">
        <v>138.74</v>
      </c>
    </row>
    <row r="206" spans="2:10">
      <c r="B206">
        <v>2060</v>
      </c>
      <c r="C206">
        <v>130.15</v>
      </c>
      <c r="D206">
        <v>133.56</v>
      </c>
      <c r="E206">
        <v>139.03</v>
      </c>
      <c r="F206">
        <v>130.94999999999999</v>
      </c>
      <c r="G206">
        <v>142.37</v>
      </c>
      <c r="H206">
        <v>153.68</v>
      </c>
      <c r="I206">
        <v>139.4</v>
      </c>
      <c r="J206">
        <v>139.93</v>
      </c>
    </row>
    <row r="207" spans="2:10">
      <c r="B207">
        <v>2061</v>
      </c>
      <c r="C207">
        <v>130.6</v>
      </c>
      <c r="D207">
        <v>133.91999999999999</v>
      </c>
      <c r="E207">
        <v>140.33000000000001</v>
      </c>
      <c r="F207">
        <v>131.81</v>
      </c>
      <c r="G207">
        <v>144.19</v>
      </c>
      <c r="H207">
        <v>156.04</v>
      </c>
      <c r="I207">
        <v>140.91</v>
      </c>
      <c r="J207">
        <v>141.31</v>
      </c>
    </row>
    <row r="208" spans="2:10">
      <c r="B208">
        <v>2062</v>
      </c>
      <c r="C208">
        <v>131.09</v>
      </c>
      <c r="D208">
        <v>134.97</v>
      </c>
      <c r="E208">
        <v>144.25</v>
      </c>
      <c r="F208">
        <v>132.38</v>
      </c>
      <c r="G208">
        <v>145.49</v>
      </c>
      <c r="H208">
        <v>160.68</v>
      </c>
      <c r="I208">
        <v>142.04</v>
      </c>
      <c r="J208">
        <v>142.53</v>
      </c>
    </row>
    <row r="210" spans="1:10">
      <c r="A210" t="s">
        <v>99</v>
      </c>
      <c r="C210" t="s">
        <v>108</v>
      </c>
      <c r="D210" t="s">
        <v>109</v>
      </c>
      <c r="E210" t="s">
        <v>110</v>
      </c>
      <c r="F210" t="s">
        <v>107</v>
      </c>
      <c r="G210" t="s">
        <v>106</v>
      </c>
      <c r="H210" t="s">
        <v>104</v>
      </c>
      <c r="I210" t="s">
        <v>105</v>
      </c>
      <c r="J210" t="s">
        <v>22</v>
      </c>
    </row>
    <row r="211" spans="1:10">
      <c r="A211" t="s">
        <v>100</v>
      </c>
      <c r="B211">
        <v>2013</v>
      </c>
      <c r="C211">
        <v>61.2</v>
      </c>
      <c r="D211">
        <v>61.2</v>
      </c>
      <c r="E211">
        <v>61.2</v>
      </c>
      <c r="F211">
        <v>61.2</v>
      </c>
      <c r="G211">
        <v>61.2</v>
      </c>
      <c r="H211">
        <v>61.2</v>
      </c>
      <c r="I211">
        <v>61.2</v>
      </c>
      <c r="J211">
        <v>61.2</v>
      </c>
    </row>
    <row r="212" spans="1:10">
      <c r="A212" t="s">
        <v>28</v>
      </c>
      <c r="B212">
        <v>2014</v>
      </c>
      <c r="C212">
        <v>63.08</v>
      </c>
      <c r="D212">
        <v>63.08</v>
      </c>
      <c r="E212">
        <v>63.08</v>
      </c>
      <c r="F212">
        <v>63.08</v>
      </c>
      <c r="G212">
        <v>63.08</v>
      </c>
      <c r="H212">
        <v>63.08</v>
      </c>
      <c r="I212">
        <v>63.08</v>
      </c>
      <c r="J212">
        <v>63.08</v>
      </c>
    </row>
    <row r="213" spans="1:10">
      <c r="A213" t="s">
        <v>103</v>
      </c>
      <c r="B213">
        <v>2015</v>
      </c>
      <c r="C213">
        <v>65.95</v>
      </c>
      <c r="D213">
        <v>65.790000000000006</v>
      </c>
      <c r="E213">
        <v>65.61</v>
      </c>
      <c r="F213">
        <v>65.989999999999995</v>
      </c>
      <c r="G213">
        <v>65.540000000000006</v>
      </c>
      <c r="H213">
        <v>65.400000000000006</v>
      </c>
      <c r="I213">
        <v>65.55</v>
      </c>
      <c r="J213">
        <v>65.78</v>
      </c>
    </row>
    <row r="214" spans="1:10">
      <c r="A214" t="s">
        <v>103</v>
      </c>
      <c r="B214">
        <v>2016</v>
      </c>
      <c r="C214">
        <v>69.06</v>
      </c>
      <c r="D214">
        <v>68.739999999999995</v>
      </c>
      <c r="E214">
        <v>68.349999999999994</v>
      </c>
      <c r="F214">
        <v>69.14</v>
      </c>
      <c r="G214">
        <v>68.2</v>
      </c>
      <c r="H214">
        <v>67.92</v>
      </c>
      <c r="I214">
        <v>68.23</v>
      </c>
      <c r="J214">
        <v>68.7</v>
      </c>
    </row>
    <row r="215" spans="1:10">
      <c r="B215">
        <v>2017</v>
      </c>
      <c r="C215">
        <v>72.3</v>
      </c>
      <c r="D215">
        <v>71.790000000000006</v>
      </c>
      <c r="E215">
        <v>71.180000000000007</v>
      </c>
      <c r="F215">
        <v>72.430000000000007</v>
      </c>
      <c r="G215">
        <v>70.95</v>
      </c>
      <c r="H215">
        <v>70.52</v>
      </c>
      <c r="I215">
        <v>70.989999999999995</v>
      </c>
      <c r="J215">
        <v>71.739999999999995</v>
      </c>
    </row>
    <row r="216" spans="1:10">
      <c r="B216">
        <v>2018</v>
      </c>
      <c r="C216">
        <v>75.569999999999993</v>
      </c>
      <c r="D216">
        <v>74.87</v>
      </c>
      <c r="E216">
        <v>74.02</v>
      </c>
      <c r="F216">
        <v>75.760000000000005</v>
      </c>
      <c r="G216">
        <v>73.7</v>
      </c>
      <c r="H216">
        <v>73.11</v>
      </c>
      <c r="I216">
        <v>73.760000000000005</v>
      </c>
      <c r="J216">
        <v>74.8</v>
      </c>
    </row>
    <row r="217" spans="1:10">
      <c r="B217">
        <v>2019</v>
      </c>
      <c r="C217">
        <v>78.98</v>
      </c>
      <c r="D217">
        <v>78.069999999999993</v>
      </c>
      <c r="E217">
        <v>76.97</v>
      </c>
      <c r="F217">
        <v>79.23</v>
      </c>
      <c r="G217">
        <v>76.55</v>
      </c>
      <c r="H217">
        <v>75.78</v>
      </c>
      <c r="I217">
        <v>76.63</v>
      </c>
      <c r="J217">
        <v>77.97</v>
      </c>
    </row>
    <row r="218" spans="1:10">
      <c r="B218">
        <v>2020</v>
      </c>
      <c r="C218">
        <v>82.67</v>
      </c>
      <c r="D218">
        <v>81.53</v>
      </c>
      <c r="E218">
        <v>80.14</v>
      </c>
      <c r="F218">
        <v>82.98</v>
      </c>
      <c r="G218">
        <v>79.63</v>
      </c>
      <c r="H218">
        <v>78.67</v>
      </c>
      <c r="I218">
        <v>79.73</v>
      </c>
      <c r="J218">
        <v>81.400000000000006</v>
      </c>
    </row>
    <row r="219" spans="1:10">
      <c r="B219">
        <v>2021</v>
      </c>
      <c r="C219">
        <v>86.41</v>
      </c>
      <c r="D219">
        <v>85.01</v>
      </c>
      <c r="E219">
        <v>83.33</v>
      </c>
      <c r="F219">
        <v>86.78</v>
      </c>
      <c r="G219">
        <v>82.71</v>
      </c>
      <c r="H219">
        <v>81.55</v>
      </c>
      <c r="I219">
        <v>82.82</v>
      </c>
      <c r="J219">
        <v>84.86</v>
      </c>
    </row>
    <row r="220" spans="1:10">
      <c r="B220">
        <v>2022</v>
      </c>
      <c r="C220">
        <v>90.33</v>
      </c>
      <c r="D220">
        <v>88.66</v>
      </c>
      <c r="E220">
        <v>86.66</v>
      </c>
      <c r="F220">
        <v>90.77</v>
      </c>
      <c r="G220">
        <v>85.92</v>
      </c>
      <c r="H220">
        <v>84.54</v>
      </c>
      <c r="I220">
        <v>86.06</v>
      </c>
      <c r="J220">
        <v>88.48</v>
      </c>
    </row>
    <row r="221" spans="1:10">
      <c r="B221">
        <v>2023</v>
      </c>
      <c r="C221">
        <v>94.42</v>
      </c>
      <c r="D221">
        <v>92.46</v>
      </c>
      <c r="E221">
        <v>90.12</v>
      </c>
      <c r="F221">
        <v>94.93</v>
      </c>
      <c r="G221">
        <v>89.25</v>
      </c>
      <c r="H221">
        <v>87.64</v>
      </c>
      <c r="I221">
        <v>89.41</v>
      </c>
      <c r="J221">
        <v>92.25</v>
      </c>
    </row>
    <row r="222" spans="1:10">
      <c r="B222">
        <v>2024</v>
      </c>
      <c r="C222">
        <v>98.73</v>
      </c>
      <c r="D222">
        <v>96.45</v>
      </c>
      <c r="E222">
        <v>93.74</v>
      </c>
      <c r="F222">
        <v>99.33</v>
      </c>
      <c r="G222">
        <v>92.74</v>
      </c>
      <c r="H222">
        <v>90.88</v>
      </c>
      <c r="I222">
        <v>92.93</v>
      </c>
      <c r="J222">
        <v>96.21</v>
      </c>
    </row>
    <row r="223" spans="1:10">
      <c r="B223">
        <v>2025</v>
      </c>
      <c r="C223">
        <v>103.24</v>
      </c>
      <c r="D223">
        <v>100.63</v>
      </c>
      <c r="E223">
        <v>97.52</v>
      </c>
      <c r="F223">
        <v>103.93</v>
      </c>
      <c r="G223">
        <v>96.38</v>
      </c>
      <c r="H223">
        <v>94.26</v>
      </c>
      <c r="I223">
        <v>96.59</v>
      </c>
      <c r="J223">
        <v>100.35</v>
      </c>
    </row>
    <row r="224" spans="1:10">
      <c r="B224">
        <v>2026</v>
      </c>
      <c r="C224">
        <v>107.95</v>
      </c>
      <c r="D224">
        <v>104.97</v>
      </c>
      <c r="E224">
        <v>101.44</v>
      </c>
      <c r="F224">
        <v>108.74</v>
      </c>
      <c r="G224">
        <v>100.14</v>
      </c>
      <c r="H224">
        <v>97.74</v>
      </c>
      <c r="I224">
        <v>100.38</v>
      </c>
      <c r="J224">
        <v>104.65</v>
      </c>
    </row>
    <row r="225" spans="2:10">
      <c r="B225">
        <v>2027</v>
      </c>
      <c r="C225">
        <v>112.88</v>
      </c>
      <c r="D225">
        <v>109.51</v>
      </c>
      <c r="E225">
        <v>105.52</v>
      </c>
      <c r="F225">
        <v>113.77</v>
      </c>
      <c r="G225">
        <v>104.06</v>
      </c>
      <c r="H225">
        <v>101.36</v>
      </c>
      <c r="I225">
        <v>104.33</v>
      </c>
      <c r="J225">
        <v>109.15</v>
      </c>
    </row>
    <row r="226" spans="2:10">
      <c r="B226">
        <v>2028</v>
      </c>
      <c r="C226">
        <v>118.01</v>
      </c>
      <c r="D226">
        <v>114.22</v>
      </c>
      <c r="E226">
        <v>109.75</v>
      </c>
      <c r="F226">
        <v>119.01</v>
      </c>
      <c r="G226">
        <v>108.11</v>
      </c>
      <c r="H226">
        <v>105.09</v>
      </c>
      <c r="I226">
        <v>108.41</v>
      </c>
      <c r="J226">
        <v>113.82</v>
      </c>
    </row>
    <row r="227" spans="2:10">
      <c r="B227">
        <v>2029</v>
      </c>
      <c r="C227">
        <v>123.37</v>
      </c>
      <c r="D227">
        <v>119.13</v>
      </c>
      <c r="E227">
        <v>114.14</v>
      </c>
      <c r="F227">
        <v>124.49</v>
      </c>
      <c r="G227">
        <v>112.32</v>
      </c>
      <c r="H227">
        <v>108.96</v>
      </c>
      <c r="I227">
        <v>112.66</v>
      </c>
      <c r="J227">
        <v>118.68</v>
      </c>
    </row>
    <row r="228" spans="2:10">
      <c r="B228">
        <v>2030</v>
      </c>
      <c r="C228">
        <v>128.97</v>
      </c>
      <c r="D228">
        <v>124.25</v>
      </c>
      <c r="E228">
        <v>118.71</v>
      </c>
      <c r="F228">
        <v>130.22999999999999</v>
      </c>
      <c r="G228">
        <v>116.69</v>
      </c>
      <c r="H228">
        <v>112.97</v>
      </c>
      <c r="I228">
        <v>117.06</v>
      </c>
      <c r="J228">
        <v>123.75</v>
      </c>
    </row>
    <row r="229" spans="2:10">
      <c r="B229">
        <v>2031</v>
      </c>
      <c r="C229">
        <v>134.83000000000001</v>
      </c>
      <c r="D229">
        <v>129.59</v>
      </c>
      <c r="E229">
        <v>123.46</v>
      </c>
      <c r="F229">
        <v>136.22999999999999</v>
      </c>
      <c r="G229">
        <v>121.23</v>
      </c>
      <c r="H229">
        <v>117.13</v>
      </c>
      <c r="I229">
        <v>121.64</v>
      </c>
      <c r="J229">
        <v>129.04</v>
      </c>
    </row>
    <row r="230" spans="2:10">
      <c r="B230">
        <v>2032</v>
      </c>
      <c r="C230">
        <v>140.96</v>
      </c>
      <c r="D230">
        <v>135.16</v>
      </c>
      <c r="E230">
        <v>128.41</v>
      </c>
      <c r="F230">
        <v>142.5</v>
      </c>
      <c r="G230">
        <v>125.95</v>
      </c>
      <c r="H230">
        <v>121.44</v>
      </c>
      <c r="I230">
        <v>126.4</v>
      </c>
      <c r="J230">
        <v>134.55000000000001</v>
      </c>
    </row>
    <row r="231" spans="2:10">
      <c r="B231">
        <v>2033</v>
      </c>
      <c r="C231">
        <v>106.21</v>
      </c>
      <c r="D231">
        <v>106.17</v>
      </c>
      <c r="E231">
        <v>98.85</v>
      </c>
      <c r="F231">
        <v>110</v>
      </c>
      <c r="G231">
        <v>97.95</v>
      </c>
      <c r="H231">
        <v>94.64</v>
      </c>
      <c r="I231">
        <v>100.01</v>
      </c>
      <c r="J231">
        <v>105.89</v>
      </c>
    </row>
    <row r="232" spans="2:10">
      <c r="B232">
        <v>2034</v>
      </c>
      <c r="C232">
        <v>105.73</v>
      </c>
      <c r="D232">
        <v>114.36</v>
      </c>
      <c r="E232">
        <v>98.94</v>
      </c>
      <c r="F232">
        <v>109.5</v>
      </c>
      <c r="G232">
        <v>98.29</v>
      </c>
      <c r="H232">
        <v>95.15</v>
      </c>
      <c r="I232">
        <v>100.04</v>
      </c>
      <c r="J232">
        <v>105.42</v>
      </c>
    </row>
    <row r="233" spans="2:10">
      <c r="B233">
        <v>2035</v>
      </c>
      <c r="C233">
        <v>106.16</v>
      </c>
      <c r="D233">
        <v>116.06</v>
      </c>
      <c r="E233">
        <v>101.82</v>
      </c>
      <c r="F233">
        <v>110.05</v>
      </c>
      <c r="G233">
        <v>100.59</v>
      </c>
      <c r="H233">
        <v>99.43</v>
      </c>
      <c r="I233">
        <v>105.47</v>
      </c>
      <c r="J233">
        <v>106.39</v>
      </c>
    </row>
    <row r="234" spans="2:10">
      <c r="B234">
        <v>2036</v>
      </c>
      <c r="C234">
        <v>107.27</v>
      </c>
      <c r="D234">
        <v>117.41</v>
      </c>
      <c r="E234">
        <v>104.82</v>
      </c>
      <c r="F234">
        <v>111.25</v>
      </c>
      <c r="G234">
        <v>103.31</v>
      </c>
      <c r="H234">
        <v>100.39</v>
      </c>
      <c r="I234">
        <v>106.22</v>
      </c>
      <c r="J234">
        <v>106.19</v>
      </c>
    </row>
    <row r="235" spans="2:10">
      <c r="B235">
        <v>2037</v>
      </c>
      <c r="C235">
        <v>109.21</v>
      </c>
      <c r="D235">
        <v>117.29</v>
      </c>
      <c r="E235">
        <v>105.21</v>
      </c>
      <c r="F235">
        <v>111.24</v>
      </c>
      <c r="G235">
        <v>103.94</v>
      </c>
      <c r="H235">
        <v>100.62</v>
      </c>
      <c r="I235">
        <v>106.62</v>
      </c>
      <c r="J235">
        <v>105.9</v>
      </c>
    </row>
    <row r="236" spans="2:10">
      <c r="B236">
        <v>2038</v>
      </c>
      <c r="C236">
        <v>109.85</v>
      </c>
      <c r="D236">
        <v>117.31</v>
      </c>
      <c r="E236">
        <v>106.23</v>
      </c>
      <c r="F236">
        <v>111.55</v>
      </c>
      <c r="G236">
        <v>103.95</v>
      </c>
      <c r="H236">
        <v>104.71</v>
      </c>
      <c r="I236">
        <v>106.48</v>
      </c>
      <c r="J236">
        <v>106.46</v>
      </c>
    </row>
    <row r="237" spans="2:10">
      <c r="B237">
        <v>2039</v>
      </c>
      <c r="C237">
        <v>109.3</v>
      </c>
      <c r="D237">
        <v>116.56</v>
      </c>
      <c r="E237">
        <v>105.7</v>
      </c>
      <c r="F237">
        <v>111.07</v>
      </c>
      <c r="G237">
        <v>107</v>
      </c>
      <c r="H237">
        <v>105.91</v>
      </c>
      <c r="I237">
        <v>109.39</v>
      </c>
      <c r="J237">
        <v>107.51</v>
      </c>
    </row>
    <row r="238" spans="2:10">
      <c r="B238">
        <v>2040</v>
      </c>
      <c r="C238">
        <v>109.28</v>
      </c>
      <c r="D238">
        <v>116.31</v>
      </c>
      <c r="E238">
        <v>109.07</v>
      </c>
      <c r="F238">
        <v>110.86</v>
      </c>
      <c r="G238">
        <v>108.19</v>
      </c>
      <c r="H238">
        <v>106.52</v>
      </c>
      <c r="I238">
        <v>110.53</v>
      </c>
      <c r="J238">
        <v>107.94</v>
      </c>
    </row>
    <row r="239" spans="2:10">
      <c r="B239">
        <v>2041</v>
      </c>
      <c r="C239">
        <v>110.43</v>
      </c>
      <c r="D239">
        <v>116.32</v>
      </c>
      <c r="E239">
        <v>110.9</v>
      </c>
      <c r="F239">
        <v>112.82</v>
      </c>
      <c r="G239">
        <v>109.29</v>
      </c>
      <c r="H239">
        <v>110.84</v>
      </c>
      <c r="I239">
        <v>111.21</v>
      </c>
      <c r="J239">
        <v>108.99</v>
      </c>
    </row>
    <row r="240" spans="2:10">
      <c r="B240">
        <v>2042</v>
      </c>
      <c r="C240">
        <v>111.98</v>
      </c>
      <c r="D240">
        <v>117.19</v>
      </c>
      <c r="E240">
        <v>111.17</v>
      </c>
      <c r="F240">
        <v>112.46</v>
      </c>
      <c r="G240">
        <v>112.35</v>
      </c>
      <c r="H240">
        <v>112.73</v>
      </c>
      <c r="I240">
        <v>114.21</v>
      </c>
      <c r="J240">
        <v>111.02</v>
      </c>
    </row>
    <row r="241" spans="2:10">
      <c r="B241">
        <v>2043</v>
      </c>
      <c r="C241">
        <v>113.84</v>
      </c>
      <c r="D241">
        <v>118.77</v>
      </c>
      <c r="E241">
        <v>113.76</v>
      </c>
      <c r="F241">
        <v>113.95</v>
      </c>
      <c r="G241">
        <v>115.31</v>
      </c>
      <c r="H241">
        <v>115.63</v>
      </c>
      <c r="I241">
        <v>116.89</v>
      </c>
      <c r="J241">
        <v>113.48</v>
      </c>
    </row>
    <row r="242" spans="2:10">
      <c r="B242">
        <v>2044</v>
      </c>
      <c r="C242">
        <v>113.33</v>
      </c>
      <c r="D242">
        <v>118.03</v>
      </c>
      <c r="E242">
        <v>114.99</v>
      </c>
      <c r="F242">
        <v>113.45</v>
      </c>
      <c r="G242">
        <v>115.67</v>
      </c>
      <c r="H242">
        <v>116.17</v>
      </c>
      <c r="I242">
        <v>117.15</v>
      </c>
      <c r="J242">
        <v>115.05</v>
      </c>
    </row>
    <row r="243" spans="2:10">
      <c r="B243">
        <v>2045</v>
      </c>
      <c r="C243">
        <v>113.59</v>
      </c>
      <c r="D243">
        <v>118.49</v>
      </c>
      <c r="E243">
        <v>114.62</v>
      </c>
      <c r="F243">
        <v>114.3</v>
      </c>
      <c r="G243">
        <v>115.67</v>
      </c>
      <c r="H243">
        <v>119.79</v>
      </c>
      <c r="I243">
        <v>116.42</v>
      </c>
      <c r="J243">
        <v>115.56</v>
      </c>
    </row>
    <row r="244" spans="2:10">
      <c r="B244">
        <v>2046</v>
      </c>
      <c r="C244">
        <v>115.26</v>
      </c>
      <c r="D244">
        <v>119.68</v>
      </c>
      <c r="E244">
        <v>119.14</v>
      </c>
      <c r="F244">
        <v>115.56</v>
      </c>
      <c r="G244">
        <v>120.05</v>
      </c>
      <c r="H244">
        <v>122.5</v>
      </c>
      <c r="I244">
        <v>120.19</v>
      </c>
      <c r="J244">
        <v>118.55</v>
      </c>
    </row>
    <row r="245" spans="2:10">
      <c r="B245">
        <v>2047</v>
      </c>
      <c r="C245">
        <v>117.5</v>
      </c>
      <c r="D245">
        <v>121.7</v>
      </c>
      <c r="E245">
        <v>120.92</v>
      </c>
      <c r="F245">
        <v>117.77</v>
      </c>
      <c r="G245">
        <v>121.1</v>
      </c>
      <c r="H245">
        <v>124.71</v>
      </c>
      <c r="I245">
        <v>121.97</v>
      </c>
      <c r="J245">
        <v>120.51</v>
      </c>
    </row>
    <row r="246" spans="2:10">
      <c r="B246">
        <v>2048</v>
      </c>
      <c r="C246">
        <v>116.99</v>
      </c>
      <c r="D246">
        <v>120.84</v>
      </c>
      <c r="E246">
        <v>120.91</v>
      </c>
      <c r="F246">
        <v>117.38</v>
      </c>
      <c r="G246">
        <v>121.52</v>
      </c>
      <c r="H246">
        <v>125.3</v>
      </c>
      <c r="I246">
        <v>121.86</v>
      </c>
      <c r="J246">
        <v>120.04</v>
      </c>
    </row>
    <row r="247" spans="2:10">
      <c r="B247">
        <v>2049</v>
      </c>
      <c r="C247">
        <v>117.45</v>
      </c>
      <c r="D247">
        <v>121.36</v>
      </c>
      <c r="E247">
        <v>121.5</v>
      </c>
      <c r="F247">
        <v>117.9</v>
      </c>
      <c r="G247">
        <v>122.2</v>
      </c>
      <c r="H247">
        <v>126.33</v>
      </c>
      <c r="I247">
        <v>122.41</v>
      </c>
      <c r="J247">
        <v>120.58</v>
      </c>
    </row>
    <row r="248" spans="2:10">
      <c r="B248">
        <v>2050</v>
      </c>
      <c r="C248">
        <v>118.05</v>
      </c>
      <c r="D248">
        <v>121.98</v>
      </c>
      <c r="E248">
        <v>122.56</v>
      </c>
      <c r="F248">
        <v>118.53</v>
      </c>
      <c r="G248">
        <v>123.18</v>
      </c>
      <c r="H248">
        <v>127.88</v>
      </c>
      <c r="I248">
        <v>123.74</v>
      </c>
      <c r="J248">
        <v>121.86</v>
      </c>
    </row>
    <row r="249" spans="2:10">
      <c r="B249">
        <v>2051</v>
      </c>
      <c r="C249">
        <v>120.85</v>
      </c>
      <c r="D249">
        <v>124.31</v>
      </c>
      <c r="E249">
        <v>125.7</v>
      </c>
      <c r="F249">
        <v>121.39</v>
      </c>
      <c r="G249">
        <v>126.19</v>
      </c>
      <c r="H249">
        <v>131.41</v>
      </c>
      <c r="I249">
        <v>126.97</v>
      </c>
      <c r="J249">
        <v>125.01</v>
      </c>
    </row>
    <row r="250" spans="2:10">
      <c r="B250">
        <v>2052</v>
      </c>
      <c r="C250">
        <v>121.89</v>
      </c>
      <c r="D250">
        <v>125.17</v>
      </c>
      <c r="E250">
        <v>126.89</v>
      </c>
      <c r="F250">
        <v>122.42</v>
      </c>
      <c r="G250">
        <v>127.39</v>
      </c>
      <c r="H250">
        <v>133.19</v>
      </c>
      <c r="I250">
        <v>128.49</v>
      </c>
      <c r="J250">
        <v>126.46</v>
      </c>
    </row>
    <row r="251" spans="2:10">
      <c r="B251">
        <v>2053</v>
      </c>
      <c r="C251">
        <v>122.36</v>
      </c>
      <c r="D251">
        <v>125.66</v>
      </c>
      <c r="E251">
        <v>127.66</v>
      </c>
      <c r="F251">
        <v>122.95</v>
      </c>
      <c r="G251">
        <v>128.31</v>
      </c>
      <c r="H251">
        <v>135.36000000000001</v>
      </c>
      <c r="I251">
        <v>128.53</v>
      </c>
      <c r="J251">
        <v>128.27000000000001</v>
      </c>
    </row>
    <row r="252" spans="2:10">
      <c r="B252">
        <v>2054</v>
      </c>
      <c r="C252">
        <v>124.87</v>
      </c>
      <c r="D252">
        <v>127.76</v>
      </c>
      <c r="E252">
        <v>130.5</v>
      </c>
      <c r="F252">
        <v>125.53</v>
      </c>
      <c r="G252">
        <v>131.27000000000001</v>
      </c>
      <c r="H252">
        <v>138.81</v>
      </c>
      <c r="I252">
        <v>130.07</v>
      </c>
      <c r="J252">
        <v>131.36000000000001</v>
      </c>
    </row>
    <row r="253" spans="2:10">
      <c r="B253">
        <v>2055</v>
      </c>
      <c r="C253">
        <v>125.45</v>
      </c>
      <c r="D253">
        <v>128.32</v>
      </c>
      <c r="E253">
        <v>131.37</v>
      </c>
      <c r="F253">
        <v>126.32</v>
      </c>
      <c r="G253">
        <v>133.08000000000001</v>
      </c>
      <c r="H253">
        <v>140.37</v>
      </c>
      <c r="I253">
        <v>130.75</v>
      </c>
      <c r="J253">
        <v>132.5</v>
      </c>
    </row>
    <row r="254" spans="2:10">
      <c r="B254">
        <v>2056</v>
      </c>
      <c r="C254">
        <v>125.65</v>
      </c>
      <c r="D254">
        <v>129.13</v>
      </c>
      <c r="E254">
        <v>132.94999999999999</v>
      </c>
      <c r="F254">
        <v>126.39</v>
      </c>
      <c r="G254">
        <v>134.35</v>
      </c>
      <c r="H254">
        <v>142.56</v>
      </c>
      <c r="I254">
        <v>131.59</v>
      </c>
      <c r="J254">
        <v>133.34</v>
      </c>
    </row>
    <row r="255" spans="2:10">
      <c r="B255">
        <v>2057</v>
      </c>
      <c r="C255">
        <v>126.75</v>
      </c>
      <c r="D255">
        <v>129.94999999999999</v>
      </c>
      <c r="E255">
        <v>134.47999999999999</v>
      </c>
      <c r="F255">
        <v>127.53</v>
      </c>
      <c r="G255">
        <v>135.86000000000001</v>
      </c>
      <c r="H255">
        <v>144.44</v>
      </c>
      <c r="I255">
        <v>133.06</v>
      </c>
      <c r="J255">
        <v>134.59</v>
      </c>
    </row>
    <row r="256" spans="2:10">
      <c r="B256">
        <v>2058</v>
      </c>
      <c r="C256">
        <v>127.02</v>
      </c>
      <c r="D256">
        <v>129.91999999999999</v>
      </c>
      <c r="E256">
        <v>134.97</v>
      </c>
      <c r="F256">
        <v>127.86</v>
      </c>
      <c r="G256">
        <v>136.52000000000001</v>
      </c>
      <c r="H256">
        <v>145.51</v>
      </c>
      <c r="I256">
        <v>133.63</v>
      </c>
      <c r="J256">
        <v>135.29</v>
      </c>
    </row>
    <row r="257" spans="1:10">
      <c r="B257">
        <v>2059</v>
      </c>
      <c r="C257">
        <v>127.34</v>
      </c>
      <c r="D257">
        <v>130.34</v>
      </c>
      <c r="E257">
        <v>135.84</v>
      </c>
      <c r="F257">
        <v>128.22999999999999</v>
      </c>
      <c r="G257">
        <v>137.35</v>
      </c>
      <c r="H257">
        <v>147.93</v>
      </c>
      <c r="I257">
        <v>135.02000000000001</v>
      </c>
      <c r="J257">
        <v>136.33000000000001</v>
      </c>
    </row>
    <row r="258" spans="1:10">
      <c r="B258">
        <v>2060</v>
      </c>
      <c r="C258">
        <v>128.5</v>
      </c>
      <c r="D258">
        <v>131.38999999999999</v>
      </c>
      <c r="E258">
        <v>137.41999999999999</v>
      </c>
      <c r="F258">
        <v>129.47</v>
      </c>
      <c r="G258">
        <v>139.66999999999999</v>
      </c>
      <c r="H258">
        <v>150.1</v>
      </c>
      <c r="I258">
        <v>137.06</v>
      </c>
      <c r="J258">
        <v>137.66999999999999</v>
      </c>
    </row>
    <row r="259" spans="1:10">
      <c r="B259">
        <v>2061</v>
      </c>
      <c r="C259">
        <v>129.44999999999999</v>
      </c>
      <c r="D259">
        <v>132.21</v>
      </c>
      <c r="E259">
        <v>138.93</v>
      </c>
      <c r="F259">
        <v>130.68</v>
      </c>
      <c r="G259">
        <v>141.81</v>
      </c>
      <c r="H259">
        <v>152.38999999999999</v>
      </c>
      <c r="I259">
        <v>138.82</v>
      </c>
      <c r="J259">
        <v>139.13</v>
      </c>
    </row>
    <row r="260" spans="1:10">
      <c r="B260">
        <v>2062</v>
      </c>
      <c r="C260">
        <v>130.34</v>
      </c>
      <c r="D260">
        <v>133.33000000000001</v>
      </c>
      <c r="E260">
        <v>142.37</v>
      </c>
      <c r="F260">
        <v>131.71</v>
      </c>
      <c r="G260">
        <v>143.38999999999999</v>
      </c>
      <c r="H260">
        <v>156.15</v>
      </c>
      <c r="I260">
        <v>139.85</v>
      </c>
      <c r="J260">
        <v>140.46</v>
      </c>
    </row>
    <row r="262" spans="1:10">
      <c r="A262" t="s">
        <v>99</v>
      </c>
      <c r="C262" t="s">
        <v>108</v>
      </c>
      <c r="D262" t="s">
        <v>109</v>
      </c>
      <c r="E262" t="s">
        <v>110</v>
      </c>
      <c r="F262" t="s">
        <v>107</v>
      </c>
      <c r="G262" t="s">
        <v>106</v>
      </c>
      <c r="H262" t="s">
        <v>104</v>
      </c>
      <c r="I262" t="s">
        <v>105</v>
      </c>
      <c r="J262" t="s">
        <v>22</v>
      </c>
    </row>
    <row r="263" spans="1:10">
      <c r="A263" t="s">
        <v>100</v>
      </c>
      <c r="B263">
        <v>2013</v>
      </c>
      <c r="C263">
        <v>61.2</v>
      </c>
      <c r="D263">
        <v>61.2</v>
      </c>
      <c r="E263">
        <v>61.2</v>
      </c>
      <c r="F263">
        <v>61.2</v>
      </c>
      <c r="G263">
        <v>61.2</v>
      </c>
      <c r="H263">
        <v>61.2</v>
      </c>
      <c r="I263">
        <v>61.2</v>
      </c>
      <c r="J263">
        <v>61.2</v>
      </c>
    </row>
    <row r="264" spans="1:10">
      <c r="A264" t="s">
        <v>28</v>
      </c>
      <c r="B264">
        <v>2014</v>
      </c>
      <c r="C264">
        <v>63.08</v>
      </c>
      <c r="D264">
        <v>63.08</v>
      </c>
      <c r="E264">
        <v>63.08</v>
      </c>
      <c r="F264">
        <v>63.08</v>
      </c>
      <c r="G264">
        <v>63.08</v>
      </c>
      <c r="H264">
        <v>63.08</v>
      </c>
      <c r="I264">
        <v>63.08</v>
      </c>
      <c r="J264">
        <v>63.08</v>
      </c>
    </row>
    <row r="265" spans="1:10">
      <c r="A265" t="s">
        <v>103</v>
      </c>
      <c r="B265">
        <v>2015</v>
      </c>
      <c r="C265">
        <v>65.81</v>
      </c>
      <c r="D265">
        <v>65.69</v>
      </c>
      <c r="E265">
        <v>65.52</v>
      </c>
      <c r="F265">
        <v>65.86</v>
      </c>
      <c r="G265">
        <v>65.45</v>
      </c>
      <c r="H265">
        <v>65.37</v>
      </c>
      <c r="I265">
        <v>65.5</v>
      </c>
      <c r="J265">
        <v>65.709999999999994</v>
      </c>
    </row>
    <row r="266" spans="1:10">
      <c r="A266" t="s">
        <v>28</v>
      </c>
      <c r="B266">
        <v>2016</v>
      </c>
      <c r="C266">
        <v>68.77</v>
      </c>
      <c r="D266">
        <v>68.52</v>
      </c>
      <c r="E266">
        <v>68.17</v>
      </c>
      <c r="F266">
        <v>68.87</v>
      </c>
      <c r="G266">
        <v>68.03</v>
      </c>
      <c r="H266">
        <v>67.849999999999994</v>
      </c>
      <c r="I266">
        <v>68.13</v>
      </c>
      <c r="J266">
        <v>68.56</v>
      </c>
    </row>
    <row r="267" spans="1:10">
      <c r="B267">
        <v>2017</v>
      </c>
      <c r="C267">
        <v>71.84</v>
      </c>
      <c r="D267">
        <v>71.44</v>
      </c>
      <c r="E267">
        <v>70.900000000000006</v>
      </c>
      <c r="F267">
        <v>72.010000000000005</v>
      </c>
      <c r="G267">
        <v>70.680000000000007</v>
      </c>
      <c r="H267">
        <v>70.41</v>
      </c>
      <c r="I267">
        <v>70.84</v>
      </c>
      <c r="J267">
        <v>71.510000000000005</v>
      </c>
    </row>
    <row r="268" spans="1:10">
      <c r="B268">
        <v>2018</v>
      </c>
      <c r="C268">
        <v>74.930000000000007</v>
      </c>
      <c r="D268">
        <v>74.39</v>
      </c>
      <c r="E268">
        <v>73.64</v>
      </c>
      <c r="F268">
        <v>75.17</v>
      </c>
      <c r="G268">
        <v>73.33</v>
      </c>
      <c r="H268">
        <v>72.959999999999994</v>
      </c>
      <c r="I268">
        <v>73.55</v>
      </c>
      <c r="J268">
        <v>74.48</v>
      </c>
    </row>
    <row r="269" spans="1:10">
      <c r="B269">
        <v>2019</v>
      </c>
      <c r="C269">
        <v>78.150000000000006</v>
      </c>
      <c r="D269">
        <v>77.44</v>
      </c>
      <c r="E269">
        <v>76.459999999999994</v>
      </c>
      <c r="F269">
        <v>78.459999999999994</v>
      </c>
      <c r="G269">
        <v>76.069999999999993</v>
      </c>
      <c r="H269">
        <v>75.59</v>
      </c>
      <c r="I269">
        <v>76.349999999999994</v>
      </c>
      <c r="J269">
        <v>77.56</v>
      </c>
    </row>
    <row r="270" spans="1:10">
      <c r="B270">
        <v>2020</v>
      </c>
      <c r="C270">
        <v>81.63</v>
      </c>
      <c r="D270">
        <v>80.739999999999995</v>
      </c>
      <c r="E270">
        <v>79.52</v>
      </c>
      <c r="F270">
        <v>82.02</v>
      </c>
      <c r="G270">
        <v>79.03</v>
      </c>
      <c r="H270">
        <v>78.42</v>
      </c>
      <c r="I270">
        <v>79.37</v>
      </c>
      <c r="J270">
        <v>80.89</v>
      </c>
    </row>
    <row r="271" spans="1:10">
      <c r="B271">
        <v>2021</v>
      </c>
      <c r="C271">
        <v>85.13</v>
      </c>
      <c r="D271">
        <v>84.06</v>
      </c>
      <c r="E271">
        <v>82.57</v>
      </c>
      <c r="F271">
        <v>85.61</v>
      </c>
      <c r="G271">
        <v>81.98</v>
      </c>
      <c r="H271">
        <v>81.25</v>
      </c>
      <c r="I271">
        <v>82.4</v>
      </c>
      <c r="J271">
        <v>84.23</v>
      </c>
    </row>
    <row r="272" spans="1:10">
      <c r="B272">
        <v>2022</v>
      </c>
      <c r="C272">
        <v>88.8</v>
      </c>
      <c r="D272">
        <v>87.52</v>
      </c>
      <c r="E272">
        <v>85.76</v>
      </c>
      <c r="F272">
        <v>89.37</v>
      </c>
      <c r="G272">
        <v>85.05</v>
      </c>
      <c r="H272">
        <v>84.19</v>
      </c>
      <c r="I272">
        <v>85.55</v>
      </c>
      <c r="J272">
        <v>87.73</v>
      </c>
    </row>
    <row r="273" spans="2:10">
      <c r="B273">
        <v>2023</v>
      </c>
      <c r="C273">
        <v>92.63</v>
      </c>
      <c r="D273">
        <v>91.12</v>
      </c>
      <c r="E273">
        <v>89.06</v>
      </c>
      <c r="F273">
        <v>93.29</v>
      </c>
      <c r="G273">
        <v>88.24</v>
      </c>
      <c r="H273">
        <v>87.23</v>
      </c>
      <c r="I273">
        <v>88.82</v>
      </c>
      <c r="J273">
        <v>91.37</v>
      </c>
    </row>
    <row r="274" spans="2:10">
      <c r="B274">
        <v>2024</v>
      </c>
      <c r="C274">
        <v>96.65</v>
      </c>
      <c r="D274">
        <v>94.91</v>
      </c>
      <c r="E274">
        <v>92.52</v>
      </c>
      <c r="F274">
        <v>97.42</v>
      </c>
      <c r="G274">
        <v>91.57</v>
      </c>
      <c r="H274">
        <v>90.41</v>
      </c>
      <c r="I274">
        <v>92.24</v>
      </c>
      <c r="J274">
        <v>95.19</v>
      </c>
    </row>
    <row r="275" spans="2:10">
      <c r="B275">
        <v>2025</v>
      </c>
      <c r="C275">
        <v>100.85</v>
      </c>
      <c r="D275">
        <v>98.85</v>
      </c>
      <c r="E275">
        <v>96.13</v>
      </c>
      <c r="F275">
        <v>101.74</v>
      </c>
      <c r="G275">
        <v>95.04</v>
      </c>
      <c r="H275">
        <v>93.72</v>
      </c>
      <c r="I275">
        <v>95.81</v>
      </c>
      <c r="J275">
        <v>99.18</v>
      </c>
    </row>
    <row r="276" spans="2:10">
      <c r="B276">
        <v>2026</v>
      </c>
      <c r="C276">
        <v>105.23</v>
      </c>
      <c r="D276">
        <v>102.95</v>
      </c>
      <c r="E276">
        <v>99.86</v>
      </c>
      <c r="F276">
        <v>106.24</v>
      </c>
      <c r="G276">
        <v>98.63</v>
      </c>
      <c r="H276">
        <v>97.13</v>
      </c>
      <c r="I276">
        <v>99.5</v>
      </c>
      <c r="J276">
        <v>103.33</v>
      </c>
    </row>
    <row r="277" spans="2:10">
      <c r="B277">
        <v>2027</v>
      </c>
      <c r="C277">
        <v>109.8</v>
      </c>
      <c r="D277">
        <v>107.23</v>
      </c>
      <c r="E277">
        <v>103.74</v>
      </c>
      <c r="F277">
        <v>110.94</v>
      </c>
      <c r="G277">
        <v>102.36</v>
      </c>
      <c r="H277">
        <v>100.68</v>
      </c>
      <c r="I277">
        <v>103.34</v>
      </c>
      <c r="J277">
        <v>107.65</v>
      </c>
    </row>
    <row r="278" spans="2:10">
      <c r="B278">
        <v>2028</v>
      </c>
      <c r="C278">
        <v>114.54</v>
      </c>
      <c r="D278">
        <v>111.66</v>
      </c>
      <c r="E278">
        <v>107.76</v>
      </c>
      <c r="F278">
        <v>115.83</v>
      </c>
      <c r="G278">
        <v>106.21</v>
      </c>
      <c r="H278">
        <v>104.33</v>
      </c>
      <c r="I278">
        <v>107.3</v>
      </c>
      <c r="J278">
        <v>112.13</v>
      </c>
    </row>
    <row r="279" spans="2:10">
      <c r="B279">
        <v>2029</v>
      </c>
      <c r="C279">
        <v>119.49</v>
      </c>
      <c r="D279">
        <v>116.27</v>
      </c>
      <c r="E279">
        <v>111.93</v>
      </c>
      <c r="F279">
        <v>120.93</v>
      </c>
      <c r="G279">
        <v>110.21</v>
      </c>
      <c r="H279">
        <v>108.12</v>
      </c>
      <c r="I279">
        <v>111.42</v>
      </c>
      <c r="J279">
        <v>116.8</v>
      </c>
    </row>
    <row r="280" spans="2:10">
      <c r="B280">
        <v>2030</v>
      </c>
      <c r="C280">
        <v>124.66</v>
      </c>
      <c r="D280">
        <v>121.08</v>
      </c>
      <c r="E280">
        <v>116.25</v>
      </c>
      <c r="F280">
        <v>126.25</v>
      </c>
      <c r="G280">
        <v>114.35</v>
      </c>
      <c r="H280">
        <v>112.04</v>
      </c>
      <c r="I280">
        <v>115.69</v>
      </c>
      <c r="J280">
        <v>121.66</v>
      </c>
    </row>
    <row r="281" spans="2:10">
      <c r="B281">
        <v>2031</v>
      </c>
      <c r="C281">
        <v>130.04</v>
      </c>
      <c r="D281">
        <v>126.08</v>
      </c>
      <c r="E281">
        <v>120.75</v>
      </c>
      <c r="F281">
        <v>131.81</v>
      </c>
      <c r="G281">
        <v>118.65</v>
      </c>
      <c r="H281">
        <v>116.1</v>
      </c>
      <c r="I281">
        <v>120.12</v>
      </c>
      <c r="J281">
        <v>126.72</v>
      </c>
    </row>
    <row r="282" spans="2:10">
      <c r="B282">
        <v>2032</v>
      </c>
      <c r="C282">
        <v>135.66</v>
      </c>
      <c r="D282">
        <v>131.29</v>
      </c>
      <c r="E282">
        <v>125.42</v>
      </c>
      <c r="F282">
        <v>137.62</v>
      </c>
      <c r="G282">
        <v>123.11</v>
      </c>
      <c r="H282">
        <v>120.31</v>
      </c>
      <c r="I282">
        <v>124.73</v>
      </c>
      <c r="J282">
        <v>132</v>
      </c>
    </row>
    <row r="283" spans="2:10">
      <c r="B283">
        <v>2033</v>
      </c>
      <c r="C283">
        <v>102.66</v>
      </c>
      <c r="D283">
        <v>103.09</v>
      </c>
      <c r="E283">
        <v>96.81</v>
      </c>
      <c r="F283">
        <v>106.57</v>
      </c>
      <c r="G283">
        <v>95.85</v>
      </c>
      <c r="H283">
        <v>93.16</v>
      </c>
      <c r="I283">
        <v>99.06</v>
      </c>
      <c r="J283">
        <v>103.46</v>
      </c>
    </row>
    <row r="284" spans="2:10">
      <c r="B284">
        <v>2034</v>
      </c>
      <c r="C284">
        <v>102.25</v>
      </c>
      <c r="D284">
        <v>110.04</v>
      </c>
      <c r="E284">
        <v>96.91</v>
      </c>
      <c r="F284">
        <v>106.18</v>
      </c>
      <c r="G284">
        <v>96.13</v>
      </c>
      <c r="H284">
        <v>93.7</v>
      </c>
      <c r="I284">
        <v>98.84</v>
      </c>
      <c r="J284">
        <v>103.07</v>
      </c>
    </row>
    <row r="285" spans="2:10">
      <c r="B285">
        <v>2035</v>
      </c>
      <c r="C285">
        <v>102.93</v>
      </c>
      <c r="D285">
        <v>111.78</v>
      </c>
      <c r="E285">
        <v>99.44</v>
      </c>
      <c r="F285">
        <v>107.06</v>
      </c>
      <c r="G285">
        <v>98.37</v>
      </c>
      <c r="H285">
        <v>97.67</v>
      </c>
      <c r="I285">
        <v>103.47</v>
      </c>
      <c r="J285">
        <v>104.28</v>
      </c>
    </row>
    <row r="286" spans="2:10">
      <c r="B286">
        <v>2036</v>
      </c>
      <c r="C286">
        <v>104.03</v>
      </c>
      <c r="D286">
        <v>113.42</v>
      </c>
      <c r="E286">
        <v>102.45</v>
      </c>
      <c r="F286">
        <v>108.26</v>
      </c>
      <c r="G286">
        <v>101.15</v>
      </c>
      <c r="H286">
        <v>98.73</v>
      </c>
      <c r="I286">
        <v>104.2</v>
      </c>
      <c r="J286">
        <v>104.2</v>
      </c>
    </row>
    <row r="287" spans="2:10">
      <c r="B287">
        <v>2037</v>
      </c>
      <c r="C287">
        <v>106.28</v>
      </c>
      <c r="D287">
        <v>113.45</v>
      </c>
      <c r="E287">
        <v>103</v>
      </c>
      <c r="F287">
        <v>108.42</v>
      </c>
      <c r="G287">
        <v>101.93</v>
      </c>
      <c r="H287">
        <v>98.91</v>
      </c>
      <c r="I287">
        <v>104.63</v>
      </c>
      <c r="J287">
        <v>104.01</v>
      </c>
    </row>
    <row r="288" spans="2:10">
      <c r="B288">
        <v>2038</v>
      </c>
      <c r="C288">
        <v>106.97</v>
      </c>
      <c r="D288">
        <v>113.55</v>
      </c>
      <c r="E288">
        <v>104.11</v>
      </c>
      <c r="F288">
        <v>108.83</v>
      </c>
      <c r="G288">
        <v>101.94</v>
      </c>
      <c r="H288">
        <v>102.36</v>
      </c>
      <c r="I288">
        <v>104.57</v>
      </c>
      <c r="J288">
        <v>104.52</v>
      </c>
    </row>
    <row r="289" spans="2:10">
      <c r="B289">
        <v>2039</v>
      </c>
      <c r="C289">
        <v>106.55</v>
      </c>
      <c r="D289">
        <v>112.88</v>
      </c>
      <c r="E289">
        <v>103.55</v>
      </c>
      <c r="F289">
        <v>108.45</v>
      </c>
      <c r="G289">
        <v>104.34</v>
      </c>
      <c r="H289">
        <v>103.44</v>
      </c>
      <c r="I289">
        <v>106.8</v>
      </c>
      <c r="J289">
        <v>105.34</v>
      </c>
    </row>
    <row r="290" spans="2:10">
      <c r="B290">
        <v>2040</v>
      </c>
      <c r="C290">
        <v>106.64</v>
      </c>
      <c r="D290">
        <v>112.86</v>
      </c>
      <c r="E290">
        <v>106.17</v>
      </c>
      <c r="F290">
        <v>108.29</v>
      </c>
      <c r="G290">
        <v>105.47</v>
      </c>
      <c r="H290">
        <v>104.12</v>
      </c>
      <c r="I290">
        <v>107.83</v>
      </c>
      <c r="J290">
        <v>105.8</v>
      </c>
    </row>
    <row r="291" spans="2:10">
      <c r="B291">
        <v>2041</v>
      </c>
      <c r="C291">
        <v>107.82</v>
      </c>
      <c r="D291">
        <v>113.03</v>
      </c>
      <c r="E291">
        <v>108.06</v>
      </c>
      <c r="F291">
        <v>110.11</v>
      </c>
      <c r="G291">
        <v>106.56</v>
      </c>
      <c r="H291">
        <v>107.75</v>
      </c>
      <c r="I291">
        <v>108.78</v>
      </c>
      <c r="J291">
        <v>106.85</v>
      </c>
    </row>
    <row r="292" spans="2:10">
      <c r="B292">
        <v>2042</v>
      </c>
      <c r="C292">
        <v>109.21</v>
      </c>
      <c r="D292">
        <v>114.06</v>
      </c>
      <c r="E292">
        <v>108.86</v>
      </c>
      <c r="F292">
        <v>110.14</v>
      </c>
      <c r="G292">
        <v>109.27</v>
      </c>
      <c r="H292">
        <v>109.64</v>
      </c>
      <c r="I292">
        <v>111.15</v>
      </c>
      <c r="J292">
        <v>108.64</v>
      </c>
    </row>
    <row r="293" spans="2:10">
      <c r="B293">
        <v>2043</v>
      </c>
      <c r="C293">
        <v>111.16</v>
      </c>
      <c r="D293">
        <v>115.4</v>
      </c>
      <c r="E293">
        <v>111.18</v>
      </c>
      <c r="F293">
        <v>111.45</v>
      </c>
      <c r="G293">
        <v>112.27</v>
      </c>
      <c r="H293">
        <v>112.67</v>
      </c>
      <c r="I293">
        <v>113.76</v>
      </c>
      <c r="J293">
        <v>111.11</v>
      </c>
    </row>
    <row r="294" spans="2:10">
      <c r="B294">
        <v>2044</v>
      </c>
      <c r="C294">
        <v>111.03</v>
      </c>
      <c r="D294">
        <v>115.08</v>
      </c>
      <c r="E294">
        <v>112.53</v>
      </c>
      <c r="F294">
        <v>111.37</v>
      </c>
      <c r="G294">
        <v>112.73</v>
      </c>
      <c r="H294">
        <v>113.2</v>
      </c>
      <c r="I294">
        <v>114.45</v>
      </c>
      <c r="J294">
        <v>112.47</v>
      </c>
    </row>
    <row r="295" spans="2:10">
      <c r="B295">
        <v>2045</v>
      </c>
      <c r="C295">
        <v>111.11</v>
      </c>
      <c r="D295">
        <v>115.01</v>
      </c>
      <c r="E295">
        <v>112.12</v>
      </c>
      <c r="F295">
        <v>112.02</v>
      </c>
      <c r="G295">
        <v>112.84</v>
      </c>
      <c r="H295">
        <v>116.09</v>
      </c>
      <c r="I295">
        <v>114</v>
      </c>
      <c r="J295">
        <v>112.97</v>
      </c>
    </row>
    <row r="296" spans="2:10">
      <c r="B296">
        <v>2046</v>
      </c>
      <c r="C296">
        <v>112.75</v>
      </c>
      <c r="D296">
        <v>116.48</v>
      </c>
      <c r="E296">
        <v>115.79</v>
      </c>
      <c r="F296">
        <v>113.28</v>
      </c>
      <c r="G296">
        <v>116.6</v>
      </c>
      <c r="H296">
        <v>118.71</v>
      </c>
      <c r="I296">
        <v>117.12</v>
      </c>
      <c r="J296">
        <v>115.66</v>
      </c>
    </row>
    <row r="297" spans="2:10">
      <c r="B297">
        <v>2047</v>
      </c>
      <c r="C297">
        <v>114.8</v>
      </c>
      <c r="D297">
        <v>118.31</v>
      </c>
      <c r="E297">
        <v>117.6</v>
      </c>
      <c r="F297">
        <v>115.15</v>
      </c>
      <c r="G297">
        <v>117.58</v>
      </c>
      <c r="H297">
        <v>121.08</v>
      </c>
      <c r="I297">
        <v>118.84</v>
      </c>
      <c r="J297">
        <v>117.63</v>
      </c>
    </row>
    <row r="298" spans="2:10">
      <c r="B298">
        <v>2048</v>
      </c>
      <c r="C298">
        <v>114.28</v>
      </c>
      <c r="D298">
        <v>117.6</v>
      </c>
      <c r="E298">
        <v>117.74</v>
      </c>
      <c r="F298">
        <v>114.68</v>
      </c>
      <c r="G298">
        <v>118.21</v>
      </c>
      <c r="H298">
        <v>121.76</v>
      </c>
      <c r="I298">
        <v>118.95</v>
      </c>
      <c r="J298">
        <v>117.3</v>
      </c>
    </row>
    <row r="299" spans="2:10">
      <c r="B299">
        <v>2049</v>
      </c>
      <c r="C299">
        <v>114.82</v>
      </c>
      <c r="D299">
        <v>118.17</v>
      </c>
      <c r="E299">
        <v>118.46</v>
      </c>
      <c r="F299">
        <v>115.35</v>
      </c>
      <c r="G299">
        <v>119</v>
      </c>
      <c r="H299">
        <v>122.89</v>
      </c>
      <c r="I299">
        <v>119.63</v>
      </c>
      <c r="J299">
        <v>118.03</v>
      </c>
    </row>
    <row r="300" spans="2:10">
      <c r="B300">
        <v>2050</v>
      </c>
      <c r="C300">
        <v>115.56</v>
      </c>
      <c r="D300">
        <v>118.86</v>
      </c>
      <c r="E300">
        <v>119.7</v>
      </c>
      <c r="F300">
        <v>116.14</v>
      </c>
      <c r="G300">
        <v>120.19</v>
      </c>
      <c r="H300">
        <v>124.6</v>
      </c>
      <c r="I300">
        <v>121.06</v>
      </c>
      <c r="J300">
        <v>119.37</v>
      </c>
    </row>
    <row r="301" spans="2:10">
      <c r="B301">
        <v>2051</v>
      </c>
      <c r="C301">
        <v>118.42</v>
      </c>
      <c r="D301">
        <v>121.32</v>
      </c>
      <c r="E301">
        <v>122.91</v>
      </c>
      <c r="F301">
        <v>119.14</v>
      </c>
      <c r="G301">
        <v>123.35</v>
      </c>
      <c r="H301">
        <v>128.28</v>
      </c>
      <c r="I301">
        <v>124.47</v>
      </c>
      <c r="J301">
        <v>122.6</v>
      </c>
    </row>
    <row r="302" spans="2:10">
      <c r="B302">
        <v>2052</v>
      </c>
      <c r="C302">
        <v>119.56</v>
      </c>
      <c r="D302">
        <v>122.35</v>
      </c>
      <c r="E302">
        <v>124.16</v>
      </c>
      <c r="F302">
        <v>120.25</v>
      </c>
      <c r="G302">
        <v>124.69</v>
      </c>
      <c r="H302">
        <v>130.22</v>
      </c>
      <c r="I302">
        <v>126.07</v>
      </c>
      <c r="J302">
        <v>124.11</v>
      </c>
    </row>
    <row r="303" spans="2:10">
      <c r="B303">
        <v>2053</v>
      </c>
      <c r="C303">
        <v>120.03</v>
      </c>
      <c r="D303">
        <v>122.9</v>
      </c>
      <c r="E303">
        <v>125.02</v>
      </c>
      <c r="F303">
        <v>120.78</v>
      </c>
      <c r="G303">
        <v>125.63</v>
      </c>
      <c r="H303">
        <v>132.30000000000001</v>
      </c>
      <c r="I303">
        <v>126.27</v>
      </c>
      <c r="J303">
        <v>125.8</v>
      </c>
    </row>
    <row r="304" spans="2:10">
      <c r="B304">
        <v>2054</v>
      </c>
      <c r="C304">
        <v>122.62</v>
      </c>
      <c r="D304">
        <v>125.18</v>
      </c>
      <c r="E304">
        <v>127.99</v>
      </c>
      <c r="F304">
        <v>123.43</v>
      </c>
      <c r="G304">
        <v>128.63999999999999</v>
      </c>
      <c r="H304">
        <v>135.84</v>
      </c>
      <c r="I304">
        <v>128.05000000000001</v>
      </c>
      <c r="J304">
        <v>128.91</v>
      </c>
    </row>
    <row r="305" spans="1:10">
      <c r="B305">
        <v>2055</v>
      </c>
      <c r="C305">
        <v>123.49</v>
      </c>
      <c r="D305">
        <v>125.93</v>
      </c>
      <c r="E305">
        <v>129.29</v>
      </c>
      <c r="F305">
        <v>124.34</v>
      </c>
      <c r="G305">
        <v>130.49</v>
      </c>
      <c r="H305">
        <v>137.41</v>
      </c>
      <c r="I305">
        <v>128.80000000000001</v>
      </c>
      <c r="J305">
        <v>130.12</v>
      </c>
    </row>
    <row r="306" spans="1:10">
      <c r="B306">
        <v>2056</v>
      </c>
      <c r="C306">
        <v>123.61</v>
      </c>
      <c r="D306">
        <v>126.55</v>
      </c>
      <c r="E306">
        <v>130.59</v>
      </c>
      <c r="F306">
        <v>124.4</v>
      </c>
      <c r="G306">
        <v>131.65</v>
      </c>
      <c r="H306">
        <v>139.5</v>
      </c>
      <c r="I306">
        <v>129.72</v>
      </c>
      <c r="J306">
        <v>131.05000000000001</v>
      </c>
    </row>
    <row r="307" spans="1:10">
      <c r="B307">
        <v>2057</v>
      </c>
      <c r="C307">
        <v>124.74</v>
      </c>
      <c r="D307">
        <v>127.42</v>
      </c>
      <c r="E307">
        <v>132.26</v>
      </c>
      <c r="F307">
        <v>125.6</v>
      </c>
      <c r="G307">
        <v>133.27000000000001</v>
      </c>
      <c r="H307">
        <v>141.46</v>
      </c>
      <c r="I307">
        <v>131.30000000000001</v>
      </c>
      <c r="J307">
        <v>132.46</v>
      </c>
    </row>
    <row r="308" spans="1:10">
      <c r="B308">
        <v>2058</v>
      </c>
      <c r="C308">
        <v>124.76</v>
      </c>
      <c r="D308">
        <v>127.95</v>
      </c>
      <c r="E308">
        <v>133.26</v>
      </c>
      <c r="F308">
        <v>125.7</v>
      </c>
      <c r="G308">
        <v>133.76</v>
      </c>
      <c r="H308">
        <v>142.68</v>
      </c>
      <c r="I308">
        <v>132.27000000000001</v>
      </c>
      <c r="J308">
        <v>133.13</v>
      </c>
    </row>
    <row r="309" spans="1:10">
      <c r="B309">
        <v>2059</v>
      </c>
      <c r="C309">
        <v>125.63</v>
      </c>
      <c r="D309">
        <v>128.24</v>
      </c>
      <c r="E309">
        <v>134.05000000000001</v>
      </c>
      <c r="F309">
        <v>126.61</v>
      </c>
      <c r="G309">
        <v>135.09</v>
      </c>
      <c r="H309">
        <v>144.96</v>
      </c>
      <c r="I309">
        <v>133.38</v>
      </c>
      <c r="J309">
        <v>134.33000000000001</v>
      </c>
    </row>
    <row r="310" spans="1:10">
      <c r="B310">
        <v>2060</v>
      </c>
      <c r="C310">
        <v>126.85</v>
      </c>
      <c r="D310">
        <v>129.13999999999999</v>
      </c>
      <c r="E310">
        <v>135.72</v>
      </c>
      <c r="F310">
        <v>127.93</v>
      </c>
      <c r="G310">
        <v>137.38</v>
      </c>
      <c r="H310">
        <v>147.11000000000001</v>
      </c>
      <c r="I310">
        <v>135.59</v>
      </c>
      <c r="J310">
        <v>135.65</v>
      </c>
    </row>
    <row r="311" spans="1:10">
      <c r="B311">
        <v>2061</v>
      </c>
      <c r="C311">
        <v>127.61</v>
      </c>
      <c r="D311">
        <v>129.91999999999999</v>
      </c>
      <c r="E311">
        <v>137</v>
      </c>
      <c r="F311">
        <v>129.13</v>
      </c>
      <c r="G311">
        <v>139.25</v>
      </c>
      <c r="H311">
        <v>149.51</v>
      </c>
      <c r="I311">
        <v>137.4</v>
      </c>
      <c r="J311">
        <v>137.29</v>
      </c>
    </row>
    <row r="312" spans="1:10">
      <c r="B312">
        <v>2062</v>
      </c>
      <c r="C312">
        <v>128.84</v>
      </c>
      <c r="D312">
        <v>131.41</v>
      </c>
      <c r="E312">
        <v>140.11000000000001</v>
      </c>
      <c r="F312">
        <v>130.33000000000001</v>
      </c>
      <c r="G312">
        <v>141.04</v>
      </c>
      <c r="H312">
        <v>152.6</v>
      </c>
      <c r="I312">
        <v>138.83000000000001</v>
      </c>
      <c r="J312">
        <v>138.71</v>
      </c>
    </row>
    <row r="314" spans="1:10">
      <c r="A314" t="s">
        <v>99</v>
      </c>
      <c r="C314" t="s">
        <v>108</v>
      </c>
      <c r="D314" t="s">
        <v>109</v>
      </c>
      <c r="E314" t="s">
        <v>110</v>
      </c>
      <c r="F314" t="s">
        <v>107</v>
      </c>
      <c r="G314" t="s">
        <v>106</v>
      </c>
      <c r="H314" t="s">
        <v>104</v>
      </c>
      <c r="I314" t="s">
        <v>105</v>
      </c>
      <c r="J314" t="s">
        <v>22</v>
      </c>
    </row>
    <row r="315" spans="1:10">
      <c r="A315" t="s">
        <v>100</v>
      </c>
      <c r="B315">
        <v>2013</v>
      </c>
      <c r="C315">
        <v>61.2</v>
      </c>
      <c r="D315">
        <v>61.2</v>
      </c>
      <c r="E315">
        <v>61.2</v>
      </c>
      <c r="F315">
        <v>61.2</v>
      </c>
      <c r="G315">
        <v>61.2</v>
      </c>
      <c r="H315">
        <v>61.2</v>
      </c>
      <c r="I315">
        <v>61.2</v>
      </c>
      <c r="J315">
        <v>61.2</v>
      </c>
    </row>
    <row r="316" spans="1:10">
      <c r="A316" t="s">
        <v>111</v>
      </c>
      <c r="B316">
        <v>2014</v>
      </c>
      <c r="C316">
        <v>63.08</v>
      </c>
      <c r="D316">
        <v>63.08</v>
      </c>
      <c r="E316">
        <v>63.08</v>
      </c>
      <c r="F316">
        <v>63.08</v>
      </c>
      <c r="G316">
        <v>63.08</v>
      </c>
      <c r="H316">
        <v>63.08</v>
      </c>
      <c r="I316">
        <v>63.08</v>
      </c>
      <c r="J316">
        <v>63.08</v>
      </c>
    </row>
    <row r="317" spans="1:10">
      <c r="A317" t="s">
        <v>101</v>
      </c>
      <c r="B317">
        <v>2015</v>
      </c>
      <c r="C317">
        <v>67.02</v>
      </c>
      <c r="D317">
        <v>66.73</v>
      </c>
      <c r="E317">
        <v>66.510000000000005</v>
      </c>
      <c r="F317">
        <v>67.05</v>
      </c>
      <c r="G317">
        <v>66.42</v>
      </c>
      <c r="H317">
        <v>66.150000000000006</v>
      </c>
      <c r="I317">
        <v>66.36</v>
      </c>
      <c r="J317">
        <v>66.650000000000006</v>
      </c>
    </row>
    <row r="318" spans="1:10">
      <c r="A318" t="s">
        <v>101</v>
      </c>
      <c r="B318">
        <v>2016</v>
      </c>
      <c r="C318">
        <v>71.319999999999993</v>
      </c>
      <c r="D318">
        <v>70.709999999999994</v>
      </c>
      <c r="E318">
        <v>70.25</v>
      </c>
      <c r="F318">
        <v>71.38</v>
      </c>
      <c r="G318">
        <v>70.06</v>
      </c>
      <c r="H318">
        <v>69.489999999999995</v>
      </c>
      <c r="I318">
        <v>69.930000000000007</v>
      </c>
      <c r="J318">
        <v>70.540000000000006</v>
      </c>
    </row>
    <row r="319" spans="1:10">
      <c r="B319">
        <v>2017</v>
      </c>
      <c r="C319">
        <v>75.87</v>
      </c>
      <c r="D319">
        <v>74.900000000000006</v>
      </c>
      <c r="E319">
        <v>74.17</v>
      </c>
      <c r="F319">
        <v>75.97</v>
      </c>
      <c r="G319">
        <v>73.87</v>
      </c>
      <c r="H319">
        <v>72.97</v>
      </c>
      <c r="I319">
        <v>73.67</v>
      </c>
      <c r="J319">
        <v>74.64</v>
      </c>
    </row>
    <row r="320" spans="1:10">
      <c r="B320">
        <v>2018</v>
      </c>
      <c r="C320">
        <v>80.599999999999994</v>
      </c>
      <c r="D320">
        <v>79.22</v>
      </c>
      <c r="E320">
        <v>78.2</v>
      </c>
      <c r="F320">
        <v>80.73</v>
      </c>
      <c r="G320">
        <v>77.78</v>
      </c>
      <c r="H320">
        <v>76.52</v>
      </c>
      <c r="I320">
        <v>77.489999999999995</v>
      </c>
      <c r="J320">
        <v>78.86</v>
      </c>
    </row>
    <row r="321" spans="2:10">
      <c r="B321">
        <v>2019</v>
      </c>
      <c r="C321">
        <v>85.6</v>
      </c>
      <c r="D321">
        <v>83.78</v>
      </c>
      <c r="E321">
        <v>82.43</v>
      </c>
      <c r="F321">
        <v>85.78</v>
      </c>
      <c r="G321">
        <v>81.88</v>
      </c>
      <c r="H321">
        <v>80.22</v>
      </c>
      <c r="I321">
        <v>81.5</v>
      </c>
      <c r="J321">
        <v>83.3</v>
      </c>
    </row>
    <row r="322" spans="2:10">
      <c r="B322">
        <v>2020</v>
      </c>
      <c r="C322">
        <v>91.06</v>
      </c>
      <c r="D322">
        <v>88.73</v>
      </c>
      <c r="E322">
        <v>87.02</v>
      </c>
      <c r="F322">
        <v>91.28</v>
      </c>
      <c r="G322">
        <v>86.32</v>
      </c>
      <c r="H322">
        <v>84.23</v>
      </c>
      <c r="I322">
        <v>85.84</v>
      </c>
      <c r="J322">
        <v>88.12</v>
      </c>
    </row>
    <row r="323" spans="2:10">
      <c r="B323">
        <v>2021</v>
      </c>
      <c r="C323">
        <v>96.71</v>
      </c>
      <c r="D323">
        <v>93.84</v>
      </c>
      <c r="E323">
        <v>91.73</v>
      </c>
      <c r="F323">
        <v>96.99</v>
      </c>
      <c r="G323">
        <v>90.87</v>
      </c>
      <c r="H323">
        <v>88.31</v>
      </c>
      <c r="I323">
        <v>90.29</v>
      </c>
      <c r="J323">
        <v>93.09</v>
      </c>
    </row>
    <row r="324" spans="2:10">
      <c r="B324">
        <v>2022</v>
      </c>
      <c r="C324">
        <v>102.74</v>
      </c>
      <c r="D324">
        <v>99.26</v>
      </c>
      <c r="E324">
        <v>96.71</v>
      </c>
      <c r="F324">
        <v>103.07</v>
      </c>
      <c r="G324">
        <v>95.67</v>
      </c>
      <c r="H324">
        <v>92.6</v>
      </c>
      <c r="I324">
        <v>94.97</v>
      </c>
      <c r="J324">
        <v>98.35</v>
      </c>
    </row>
    <row r="325" spans="2:10">
      <c r="B325">
        <v>2023</v>
      </c>
      <c r="C325">
        <v>109.13</v>
      </c>
      <c r="D325">
        <v>104.99</v>
      </c>
      <c r="E325">
        <v>101.96</v>
      </c>
      <c r="F325">
        <v>109.54</v>
      </c>
      <c r="G325">
        <v>100.73</v>
      </c>
      <c r="H325">
        <v>97.1</v>
      </c>
      <c r="I325">
        <v>99.9</v>
      </c>
      <c r="J325">
        <v>103.9</v>
      </c>
    </row>
    <row r="326" spans="2:10">
      <c r="B326">
        <v>2024</v>
      </c>
      <c r="C326">
        <v>115.96</v>
      </c>
      <c r="D326">
        <v>111.08</v>
      </c>
      <c r="E326">
        <v>107.53</v>
      </c>
      <c r="F326">
        <v>116.44</v>
      </c>
      <c r="G326">
        <v>106.09</v>
      </c>
      <c r="H326">
        <v>101.85</v>
      </c>
      <c r="I326">
        <v>105.12</v>
      </c>
      <c r="J326">
        <v>109.81</v>
      </c>
    </row>
    <row r="327" spans="2:10">
      <c r="B327">
        <v>2025</v>
      </c>
      <c r="C327">
        <v>123.23</v>
      </c>
      <c r="D327">
        <v>117.54</v>
      </c>
      <c r="E327">
        <v>113.41</v>
      </c>
      <c r="F327">
        <v>123.79</v>
      </c>
      <c r="G327">
        <v>111.74</v>
      </c>
      <c r="H327">
        <v>106.83</v>
      </c>
      <c r="I327">
        <v>110.61</v>
      </c>
      <c r="J327">
        <v>116.06</v>
      </c>
    </row>
    <row r="328" spans="2:10">
      <c r="B328">
        <v>2026</v>
      </c>
      <c r="C328">
        <v>130.94</v>
      </c>
      <c r="D328">
        <v>124.35</v>
      </c>
      <c r="E328">
        <v>119.59</v>
      </c>
      <c r="F328">
        <v>131.59</v>
      </c>
      <c r="G328">
        <v>117.67</v>
      </c>
      <c r="H328">
        <v>112.05</v>
      </c>
      <c r="I328">
        <v>116.38</v>
      </c>
      <c r="J328">
        <v>122.64</v>
      </c>
    </row>
    <row r="329" spans="2:10">
      <c r="B329">
        <v>2027</v>
      </c>
      <c r="C329">
        <v>139.13999999999999</v>
      </c>
      <c r="D329">
        <v>131.57</v>
      </c>
      <c r="E329">
        <v>126.13</v>
      </c>
      <c r="F329">
        <v>139.88</v>
      </c>
      <c r="G329">
        <v>123.93</v>
      </c>
      <c r="H329">
        <v>117.53</v>
      </c>
      <c r="I329">
        <v>122.46</v>
      </c>
      <c r="J329">
        <v>129.61000000000001</v>
      </c>
    </row>
    <row r="330" spans="2:10">
      <c r="B330">
        <v>2028</v>
      </c>
      <c r="C330">
        <v>147.82</v>
      </c>
      <c r="D330">
        <v>139.18</v>
      </c>
      <c r="E330">
        <v>132.99</v>
      </c>
      <c r="F330">
        <v>148.68</v>
      </c>
      <c r="G330">
        <v>130.5</v>
      </c>
      <c r="H330">
        <v>123.26</v>
      </c>
      <c r="I330">
        <v>128.83000000000001</v>
      </c>
      <c r="J330">
        <v>136.94999999999999</v>
      </c>
    </row>
    <row r="331" spans="2:10">
      <c r="B331">
        <v>2029</v>
      </c>
      <c r="C331">
        <v>157.05000000000001</v>
      </c>
      <c r="D331">
        <v>147.22999999999999</v>
      </c>
      <c r="E331">
        <v>140.22</v>
      </c>
      <c r="F331">
        <v>158.02000000000001</v>
      </c>
      <c r="G331">
        <v>137.41</v>
      </c>
      <c r="H331">
        <v>129.26</v>
      </c>
      <c r="I331">
        <v>135.53</v>
      </c>
      <c r="J331">
        <v>144.71</v>
      </c>
    </row>
    <row r="332" spans="2:10">
      <c r="B332">
        <v>2030</v>
      </c>
      <c r="C332">
        <v>166.85</v>
      </c>
      <c r="D332">
        <v>155.74</v>
      </c>
      <c r="E332">
        <v>147.85</v>
      </c>
      <c r="F332">
        <v>167.94</v>
      </c>
      <c r="G332">
        <v>144.69999999999999</v>
      </c>
      <c r="H332">
        <v>135.55000000000001</v>
      </c>
      <c r="I332">
        <v>142.58000000000001</v>
      </c>
      <c r="J332">
        <v>152.9</v>
      </c>
    </row>
    <row r="333" spans="2:10">
      <c r="B333">
        <v>2031</v>
      </c>
      <c r="C333">
        <v>177.25</v>
      </c>
      <c r="D333">
        <v>164.75</v>
      </c>
      <c r="E333">
        <v>155.88999999999999</v>
      </c>
      <c r="F333">
        <v>178.49</v>
      </c>
      <c r="G333">
        <v>152.35</v>
      </c>
      <c r="H333">
        <v>142.15</v>
      </c>
      <c r="I333">
        <v>149.99</v>
      </c>
      <c r="J333">
        <v>161.55000000000001</v>
      </c>
    </row>
    <row r="334" spans="2:10">
      <c r="B334">
        <v>2032</v>
      </c>
      <c r="C334">
        <v>188.31</v>
      </c>
      <c r="D334">
        <v>174.28</v>
      </c>
      <c r="E334">
        <v>164.37</v>
      </c>
      <c r="F334">
        <v>189.71</v>
      </c>
      <c r="G334">
        <v>160.43</v>
      </c>
      <c r="H334">
        <v>149.07</v>
      </c>
      <c r="I334">
        <v>157.80000000000001</v>
      </c>
      <c r="J334">
        <v>170.7</v>
      </c>
    </row>
    <row r="335" spans="2:10">
      <c r="B335">
        <v>2033</v>
      </c>
      <c r="C335">
        <v>136.91999999999999</v>
      </c>
      <c r="D335">
        <v>138.71</v>
      </c>
      <c r="E335">
        <v>121.87</v>
      </c>
      <c r="F335">
        <v>141.68</v>
      </c>
      <c r="G335">
        <v>121</v>
      </c>
      <c r="H335">
        <v>115.39</v>
      </c>
      <c r="I335">
        <v>124.26</v>
      </c>
      <c r="J335">
        <v>135.31</v>
      </c>
    </row>
    <row r="336" spans="2:10">
      <c r="B336">
        <v>2034</v>
      </c>
      <c r="C336">
        <v>136.81</v>
      </c>
      <c r="D336">
        <v>154.9</v>
      </c>
      <c r="E336">
        <v>123.26</v>
      </c>
      <c r="F336">
        <v>141.66999999999999</v>
      </c>
      <c r="G336">
        <v>122.75</v>
      </c>
      <c r="H336">
        <v>117.77</v>
      </c>
      <c r="I336">
        <v>125.82</v>
      </c>
      <c r="J336">
        <v>135.6</v>
      </c>
    </row>
    <row r="337" spans="2:10">
      <c r="B337">
        <v>2035</v>
      </c>
      <c r="C337">
        <v>138.03</v>
      </c>
      <c r="D337">
        <v>157.83000000000001</v>
      </c>
      <c r="E337">
        <v>129.19999999999999</v>
      </c>
      <c r="F337">
        <v>143.22</v>
      </c>
      <c r="G337">
        <v>127.08</v>
      </c>
      <c r="H337">
        <v>126.36</v>
      </c>
      <c r="I337">
        <v>136.35</v>
      </c>
      <c r="J337">
        <v>138.22999999999999</v>
      </c>
    </row>
    <row r="338" spans="2:10">
      <c r="B338">
        <v>2036</v>
      </c>
      <c r="C338">
        <v>138.9</v>
      </c>
      <c r="D338">
        <v>159.41</v>
      </c>
      <c r="E338">
        <v>133.88999999999999</v>
      </c>
      <c r="F338">
        <v>144.66</v>
      </c>
      <c r="G338">
        <v>131.44</v>
      </c>
      <c r="H338">
        <v>129.16</v>
      </c>
      <c r="I338">
        <v>138.61000000000001</v>
      </c>
      <c r="J338">
        <v>138.58000000000001</v>
      </c>
    </row>
    <row r="339" spans="2:10">
      <c r="B339">
        <v>2037</v>
      </c>
      <c r="C339">
        <v>142.22</v>
      </c>
      <c r="D339">
        <v>159.25</v>
      </c>
      <c r="E339">
        <v>135.72</v>
      </c>
      <c r="F339">
        <v>145.12</v>
      </c>
      <c r="G339">
        <v>133.61000000000001</v>
      </c>
      <c r="H339">
        <v>130.69999999999999</v>
      </c>
      <c r="I339">
        <v>139.97</v>
      </c>
      <c r="J339">
        <v>138.9</v>
      </c>
    </row>
    <row r="340" spans="2:10">
      <c r="B340">
        <v>2038</v>
      </c>
      <c r="C340">
        <v>143.55000000000001</v>
      </c>
      <c r="D340">
        <v>159.51</v>
      </c>
      <c r="E340">
        <v>138.25</v>
      </c>
      <c r="F340">
        <v>146.16999999999999</v>
      </c>
      <c r="G340">
        <v>134.57</v>
      </c>
      <c r="H340">
        <v>139.16999999999999</v>
      </c>
      <c r="I340">
        <v>140.52000000000001</v>
      </c>
      <c r="J340">
        <v>140.33000000000001</v>
      </c>
    </row>
    <row r="341" spans="2:10">
      <c r="B341">
        <v>2039</v>
      </c>
      <c r="C341">
        <v>143.5</v>
      </c>
      <c r="D341">
        <v>158.80000000000001</v>
      </c>
      <c r="E341">
        <v>138.79</v>
      </c>
      <c r="F341">
        <v>146.24</v>
      </c>
      <c r="G341">
        <v>142.03</v>
      </c>
      <c r="H341">
        <v>142.52000000000001</v>
      </c>
      <c r="I341">
        <v>147.63</v>
      </c>
      <c r="J341">
        <v>143.44</v>
      </c>
    </row>
    <row r="342" spans="2:10">
      <c r="B342">
        <v>2040</v>
      </c>
      <c r="C342">
        <v>144.18</v>
      </c>
      <c r="D342">
        <v>158.99</v>
      </c>
      <c r="E342">
        <v>146.81</v>
      </c>
      <c r="F342">
        <v>146.79</v>
      </c>
      <c r="G342">
        <v>145.29</v>
      </c>
      <c r="H342">
        <v>144.63999999999999</v>
      </c>
      <c r="I342">
        <v>150.36000000000001</v>
      </c>
      <c r="J342">
        <v>145.21</v>
      </c>
    </row>
    <row r="343" spans="2:10">
      <c r="B343">
        <v>2041</v>
      </c>
      <c r="C343">
        <v>146.72</v>
      </c>
      <c r="D343">
        <v>159.69</v>
      </c>
      <c r="E343">
        <v>150.94</v>
      </c>
      <c r="F343">
        <v>151.28</v>
      </c>
      <c r="G343">
        <v>148.06</v>
      </c>
      <c r="H343">
        <v>154.13</v>
      </c>
      <c r="I343">
        <v>151.63999999999999</v>
      </c>
      <c r="J343">
        <v>147.79</v>
      </c>
    </row>
    <row r="344" spans="2:10">
      <c r="B344">
        <v>2042</v>
      </c>
      <c r="C344">
        <v>150.41</v>
      </c>
      <c r="D344">
        <v>162.13</v>
      </c>
      <c r="E344">
        <v>151.97999999999999</v>
      </c>
      <c r="F344">
        <v>151.44</v>
      </c>
      <c r="G344">
        <v>155.53</v>
      </c>
      <c r="H344">
        <v>158.13999999999999</v>
      </c>
      <c r="I344">
        <v>158.41999999999999</v>
      </c>
      <c r="J344">
        <v>152.38999999999999</v>
      </c>
    </row>
    <row r="345" spans="2:10">
      <c r="B345">
        <v>2043</v>
      </c>
      <c r="C345">
        <v>153.66</v>
      </c>
      <c r="D345">
        <v>164.2</v>
      </c>
      <c r="E345">
        <v>155.9</v>
      </c>
      <c r="F345">
        <v>153.44</v>
      </c>
      <c r="G345">
        <v>160.76</v>
      </c>
      <c r="H345">
        <v>163.15</v>
      </c>
      <c r="I345">
        <v>162.6</v>
      </c>
      <c r="J345">
        <v>156.74</v>
      </c>
    </row>
    <row r="346" spans="2:10">
      <c r="B346">
        <v>2044</v>
      </c>
      <c r="C346">
        <v>153.38999999999999</v>
      </c>
      <c r="D346">
        <v>163.86</v>
      </c>
      <c r="E346">
        <v>159.37</v>
      </c>
      <c r="F346">
        <v>153.5</v>
      </c>
      <c r="G346">
        <v>161.96</v>
      </c>
      <c r="H346">
        <v>164.86</v>
      </c>
      <c r="I346">
        <v>163.05000000000001</v>
      </c>
      <c r="J346">
        <v>160.51</v>
      </c>
    </row>
    <row r="347" spans="2:10">
      <c r="B347">
        <v>2045</v>
      </c>
      <c r="C347">
        <v>155.15</v>
      </c>
      <c r="D347">
        <v>164.98</v>
      </c>
      <c r="E347">
        <v>160.36000000000001</v>
      </c>
      <c r="F347">
        <v>156.43</v>
      </c>
      <c r="G347">
        <v>162.18</v>
      </c>
      <c r="H347">
        <v>173.46</v>
      </c>
      <c r="I347">
        <v>161.94</v>
      </c>
      <c r="J347">
        <v>162.16</v>
      </c>
    </row>
    <row r="348" spans="2:10">
      <c r="B348">
        <v>2046</v>
      </c>
      <c r="C348">
        <v>158.28</v>
      </c>
      <c r="D348">
        <v>167.32</v>
      </c>
      <c r="E348">
        <v>169.61</v>
      </c>
      <c r="F348">
        <v>158.59</v>
      </c>
      <c r="G348">
        <v>172.24</v>
      </c>
      <c r="H348">
        <v>178.41</v>
      </c>
      <c r="I348">
        <v>169.85</v>
      </c>
      <c r="J348">
        <v>168.21</v>
      </c>
    </row>
    <row r="349" spans="2:10">
      <c r="B349">
        <v>2047</v>
      </c>
      <c r="C349">
        <v>164.01</v>
      </c>
      <c r="D349">
        <v>172.51</v>
      </c>
      <c r="E349">
        <v>174.03</v>
      </c>
      <c r="F349">
        <v>164.13</v>
      </c>
      <c r="G349">
        <v>174.72</v>
      </c>
      <c r="H349">
        <v>183.08</v>
      </c>
      <c r="I349">
        <v>173.31</v>
      </c>
      <c r="J349">
        <v>172.47</v>
      </c>
    </row>
    <row r="350" spans="2:10">
      <c r="B350">
        <v>2048</v>
      </c>
      <c r="C350">
        <v>163.99</v>
      </c>
      <c r="D350">
        <v>171.99</v>
      </c>
      <c r="E350">
        <v>174.86</v>
      </c>
      <c r="F350">
        <v>164.35</v>
      </c>
      <c r="G350">
        <v>176.34</v>
      </c>
      <c r="H350">
        <v>185.52</v>
      </c>
      <c r="I350">
        <v>174.18</v>
      </c>
      <c r="J350">
        <v>172.69</v>
      </c>
    </row>
    <row r="351" spans="2:10">
      <c r="B351">
        <v>2049</v>
      </c>
      <c r="C351">
        <v>164.44</v>
      </c>
      <c r="D351">
        <v>172.27</v>
      </c>
      <c r="E351">
        <v>175.71</v>
      </c>
      <c r="F351">
        <v>164.89</v>
      </c>
      <c r="G351">
        <v>177.18</v>
      </c>
      <c r="H351">
        <v>187.16</v>
      </c>
      <c r="I351">
        <v>174.83</v>
      </c>
      <c r="J351">
        <v>173.49</v>
      </c>
    </row>
    <row r="352" spans="2:10">
      <c r="B352">
        <v>2050</v>
      </c>
      <c r="C352">
        <v>165.36</v>
      </c>
      <c r="D352">
        <v>172.95</v>
      </c>
      <c r="E352">
        <v>177.5</v>
      </c>
      <c r="F352">
        <v>166.03</v>
      </c>
      <c r="G352">
        <v>178.82</v>
      </c>
      <c r="H352">
        <v>189.82</v>
      </c>
      <c r="I352">
        <v>176.99</v>
      </c>
      <c r="J352">
        <v>175.55</v>
      </c>
    </row>
    <row r="353" spans="1:10">
      <c r="B353">
        <v>2051</v>
      </c>
      <c r="C353">
        <v>169.07</v>
      </c>
      <c r="D353">
        <v>176.14</v>
      </c>
      <c r="E353">
        <v>182.02</v>
      </c>
      <c r="F353">
        <v>169.95</v>
      </c>
      <c r="G353">
        <v>182.99</v>
      </c>
      <c r="H353">
        <v>195.67</v>
      </c>
      <c r="I353">
        <v>182.23</v>
      </c>
      <c r="J353">
        <v>180.53</v>
      </c>
    </row>
    <row r="354" spans="1:10">
      <c r="B354">
        <v>2052</v>
      </c>
      <c r="C354">
        <v>170.5</v>
      </c>
      <c r="D354">
        <v>177.56</v>
      </c>
      <c r="E354">
        <v>184.04</v>
      </c>
      <c r="F354">
        <v>171.44</v>
      </c>
      <c r="G354">
        <v>185.23</v>
      </c>
      <c r="H354">
        <v>199.26</v>
      </c>
      <c r="I354">
        <v>185.04</v>
      </c>
      <c r="J354">
        <v>183.46</v>
      </c>
    </row>
    <row r="355" spans="1:10">
      <c r="B355">
        <v>2053</v>
      </c>
      <c r="C355">
        <v>172.01</v>
      </c>
      <c r="D355">
        <v>179.1</v>
      </c>
      <c r="E355">
        <v>186.49</v>
      </c>
      <c r="F355">
        <v>173.1</v>
      </c>
      <c r="G355">
        <v>187.78</v>
      </c>
      <c r="H355">
        <v>204.96</v>
      </c>
      <c r="I355">
        <v>185.81</v>
      </c>
      <c r="J355">
        <v>188.28</v>
      </c>
    </row>
    <row r="356" spans="1:10">
      <c r="B356">
        <v>2054</v>
      </c>
      <c r="C356">
        <v>175.79</v>
      </c>
      <c r="D356">
        <v>182.33</v>
      </c>
      <c r="E356">
        <v>191.24</v>
      </c>
      <c r="F356">
        <v>177.17</v>
      </c>
      <c r="G356">
        <v>192.7</v>
      </c>
      <c r="H356">
        <v>210.99</v>
      </c>
      <c r="I356">
        <v>187.46</v>
      </c>
      <c r="J356">
        <v>193.6</v>
      </c>
    </row>
    <row r="357" spans="1:10">
      <c r="B357">
        <v>2055</v>
      </c>
      <c r="C357">
        <v>178.36</v>
      </c>
      <c r="D357">
        <v>184.41</v>
      </c>
      <c r="E357">
        <v>194.42</v>
      </c>
      <c r="F357">
        <v>179.83</v>
      </c>
      <c r="G357">
        <v>198.21</v>
      </c>
      <c r="H357">
        <v>214.8</v>
      </c>
      <c r="I357">
        <v>189.02</v>
      </c>
      <c r="J357">
        <v>196.6</v>
      </c>
    </row>
    <row r="358" spans="1:10">
      <c r="B358">
        <v>2056</v>
      </c>
      <c r="C358">
        <v>180.89</v>
      </c>
      <c r="D358">
        <v>186.72</v>
      </c>
      <c r="E358">
        <v>197.99</v>
      </c>
      <c r="F358">
        <v>181.48</v>
      </c>
      <c r="G358">
        <v>201.55</v>
      </c>
      <c r="H358">
        <v>220.5</v>
      </c>
      <c r="I358">
        <v>191.55</v>
      </c>
      <c r="J358">
        <v>198.7</v>
      </c>
    </row>
    <row r="359" spans="1:10">
      <c r="B359">
        <v>2057</v>
      </c>
      <c r="C359">
        <v>183.05</v>
      </c>
      <c r="D359">
        <v>188.61</v>
      </c>
      <c r="E359">
        <v>201.16</v>
      </c>
      <c r="F359">
        <v>184.19</v>
      </c>
      <c r="G359">
        <v>204.45</v>
      </c>
      <c r="H359">
        <v>225.1</v>
      </c>
      <c r="I359">
        <v>194.48</v>
      </c>
      <c r="J359">
        <v>201.66</v>
      </c>
    </row>
    <row r="360" spans="1:10">
      <c r="B360">
        <v>2058</v>
      </c>
      <c r="C360">
        <v>184.39</v>
      </c>
      <c r="D360">
        <v>189.56</v>
      </c>
      <c r="E360">
        <v>203.51</v>
      </c>
      <c r="F360">
        <v>185.54</v>
      </c>
      <c r="G360">
        <v>206.71</v>
      </c>
      <c r="H360">
        <v>228.35</v>
      </c>
      <c r="I360">
        <v>197.39</v>
      </c>
      <c r="J360">
        <v>203.9</v>
      </c>
    </row>
    <row r="361" spans="1:10">
      <c r="B361">
        <v>2059</v>
      </c>
      <c r="C361">
        <v>185.98</v>
      </c>
      <c r="D361">
        <v>191.2</v>
      </c>
      <c r="E361">
        <v>206.31</v>
      </c>
      <c r="F361">
        <v>187.25</v>
      </c>
      <c r="G361">
        <v>209.88</v>
      </c>
      <c r="H361">
        <v>234.81</v>
      </c>
      <c r="I361">
        <v>200.91</v>
      </c>
      <c r="J361">
        <v>206.77</v>
      </c>
    </row>
    <row r="362" spans="1:10">
      <c r="B362">
        <v>2060</v>
      </c>
      <c r="C362">
        <v>188.85</v>
      </c>
      <c r="D362">
        <v>194.33</v>
      </c>
      <c r="E362">
        <v>210.58</v>
      </c>
      <c r="F362">
        <v>190.59</v>
      </c>
      <c r="G362">
        <v>216.62</v>
      </c>
      <c r="H362">
        <v>240.53</v>
      </c>
      <c r="I362">
        <v>206.91</v>
      </c>
      <c r="J362">
        <v>210.07</v>
      </c>
    </row>
    <row r="363" spans="1:10">
      <c r="B363">
        <v>2061</v>
      </c>
      <c r="C363">
        <v>191.18</v>
      </c>
      <c r="D363">
        <v>196.25</v>
      </c>
      <c r="E363">
        <v>214.57</v>
      </c>
      <c r="F363">
        <v>193.68</v>
      </c>
      <c r="G363">
        <v>221.66</v>
      </c>
      <c r="H363">
        <v>246.22</v>
      </c>
      <c r="I363">
        <v>211.05</v>
      </c>
      <c r="J363">
        <v>213.7</v>
      </c>
    </row>
    <row r="364" spans="1:10">
      <c r="B364">
        <v>2062</v>
      </c>
      <c r="C364">
        <v>194.08</v>
      </c>
      <c r="D364">
        <v>199.02</v>
      </c>
      <c r="E364">
        <v>224.5</v>
      </c>
      <c r="F364">
        <v>196.43</v>
      </c>
      <c r="G364">
        <v>225.92</v>
      </c>
      <c r="H364">
        <v>257.70999999999998</v>
      </c>
      <c r="I364">
        <v>215.03</v>
      </c>
      <c r="J364">
        <v>217.05</v>
      </c>
    </row>
    <row r="366" spans="1:10">
      <c r="A366" t="s">
        <v>99</v>
      </c>
      <c r="C366" t="s">
        <v>108</v>
      </c>
      <c r="D366" t="s">
        <v>109</v>
      </c>
      <c r="E366" t="s">
        <v>110</v>
      </c>
      <c r="F366" t="s">
        <v>107</v>
      </c>
      <c r="G366" t="s">
        <v>106</v>
      </c>
      <c r="H366" t="s">
        <v>104</v>
      </c>
      <c r="I366" t="s">
        <v>105</v>
      </c>
      <c r="J366" t="s">
        <v>22</v>
      </c>
    </row>
    <row r="367" spans="1:10">
      <c r="A367" t="s">
        <v>100</v>
      </c>
      <c r="B367">
        <v>2013</v>
      </c>
      <c r="C367">
        <v>61.2</v>
      </c>
      <c r="D367">
        <v>61.2</v>
      </c>
      <c r="E367">
        <v>61.2</v>
      </c>
      <c r="F367">
        <v>61.2</v>
      </c>
      <c r="G367">
        <v>61.2</v>
      </c>
      <c r="H367">
        <v>61.2</v>
      </c>
      <c r="I367">
        <v>61.2</v>
      </c>
      <c r="J367">
        <v>61.2</v>
      </c>
    </row>
    <row r="368" spans="1:10">
      <c r="A368" t="s">
        <v>111</v>
      </c>
      <c r="B368">
        <v>2014</v>
      </c>
      <c r="C368">
        <v>63.08</v>
      </c>
      <c r="D368">
        <v>63.08</v>
      </c>
      <c r="E368">
        <v>63.08</v>
      </c>
      <c r="F368">
        <v>63.08</v>
      </c>
      <c r="G368">
        <v>63.08</v>
      </c>
      <c r="H368">
        <v>63.08</v>
      </c>
      <c r="I368">
        <v>63.08</v>
      </c>
      <c r="J368">
        <v>63.08</v>
      </c>
    </row>
    <row r="369" spans="1:10">
      <c r="A369" t="s">
        <v>101</v>
      </c>
      <c r="B369">
        <v>2015</v>
      </c>
      <c r="C369">
        <v>66.8</v>
      </c>
      <c r="D369">
        <v>66.56</v>
      </c>
      <c r="E369">
        <v>66.37</v>
      </c>
      <c r="F369">
        <v>66.849999999999994</v>
      </c>
      <c r="G369">
        <v>66.290000000000006</v>
      </c>
      <c r="H369">
        <v>66.099999999999994</v>
      </c>
      <c r="I369">
        <v>66.260000000000005</v>
      </c>
      <c r="J369">
        <v>66.55</v>
      </c>
    </row>
    <row r="370" spans="1:10">
      <c r="A370" t="s">
        <v>103</v>
      </c>
      <c r="B370">
        <v>2016</v>
      </c>
      <c r="C370">
        <v>70.86</v>
      </c>
      <c r="D370">
        <v>70.349999999999994</v>
      </c>
      <c r="E370">
        <v>69.94</v>
      </c>
      <c r="F370">
        <v>70.959999999999994</v>
      </c>
      <c r="G370">
        <v>69.78</v>
      </c>
      <c r="H370">
        <v>69.39</v>
      </c>
      <c r="I370">
        <v>69.72</v>
      </c>
      <c r="J370">
        <v>70.33</v>
      </c>
    </row>
    <row r="371" spans="1:10">
      <c r="B371">
        <v>2017</v>
      </c>
      <c r="C371">
        <v>75.150000000000006</v>
      </c>
      <c r="D371">
        <v>74.34</v>
      </c>
      <c r="E371">
        <v>73.69</v>
      </c>
      <c r="F371">
        <v>75.3</v>
      </c>
      <c r="G371">
        <v>73.430000000000007</v>
      </c>
      <c r="H371">
        <v>72.81</v>
      </c>
      <c r="I371">
        <v>73.33</v>
      </c>
      <c r="J371">
        <v>74.3</v>
      </c>
    </row>
    <row r="372" spans="1:10">
      <c r="B372">
        <v>2018</v>
      </c>
      <c r="C372">
        <v>79.569999999999993</v>
      </c>
      <c r="D372">
        <v>78.430000000000007</v>
      </c>
      <c r="E372">
        <v>77.52</v>
      </c>
      <c r="F372">
        <v>79.790000000000006</v>
      </c>
      <c r="G372">
        <v>77.16</v>
      </c>
      <c r="H372">
        <v>76.290000000000006</v>
      </c>
      <c r="I372">
        <v>77.02</v>
      </c>
      <c r="J372">
        <v>78.38</v>
      </c>
    </row>
    <row r="373" spans="1:10">
      <c r="B373">
        <v>2019</v>
      </c>
      <c r="C373">
        <v>84.24</v>
      </c>
      <c r="D373">
        <v>82.73</v>
      </c>
      <c r="E373">
        <v>81.53</v>
      </c>
      <c r="F373">
        <v>84.54</v>
      </c>
      <c r="G373">
        <v>81.06</v>
      </c>
      <c r="H373">
        <v>79.930000000000007</v>
      </c>
      <c r="I373">
        <v>80.88</v>
      </c>
      <c r="J373">
        <v>82.67</v>
      </c>
    </row>
    <row r="374" spans="1:10">
      <c r="B374">
        <v>2020</v>
      </c>
      <c r="C374">
        <v>89.32</v>
      </c>
      <c r="D374">
        <v>87.41</v>
      </c>
      <c r="E374">
        <v>85.89</v>
      </c>
      <c r="F374">
        <v>89.7</v>
      </c>
      <c r="G374">
        <v>85.29</v>
      </c>
      <c r="H374">
        <v>83.86</v>
      </c>
      <c r="I374">
        <v>85.06</v>
      </c>
      <c r="J374">
        <v>87.33</v>
      </c>
    </row>
    <row r="375" spans="1:10">
      <c r="B375">
        <v>2021</v>
      </c>
      <c r="C375">
        <v>94.57</v>
      </c>
      <c r="D375">
        <v>92.21</v>
      </c>
      <c r="E375">
        <v>90.34</v>
      </c>
      <c r="F375">
        <v>95.03</v>
      </c>
      <c r="G375">
        <v>89.61</v>
      </c>
      <c r="H375">
        <v>87.86</v>
      </c>
      <c r="I375">
        <v>89.32</v>
      </c>
      <c r="J375">
        <v>92.11</v>
      </c>
    </row>
    <row r="376" spans="1:10">
      <c r="B376">
        <v>2022</v>
      </c>
      <c r="C376">
        <v>100.14</v>
      </c>
      <c r="D376">
        <v>97.28</v>
      </c>
      <c r="E376">
        <v>95.04</v>
      </c>
      <c r="F376">
        <v>100.7</v>
      </c>
      <c r="G376">
        <v>94.16</v>
      </c>
      <c r="H376">
        <v>92.06</v>
      </c>
      <c r="I376">
        <v>93.82</v>
      </c>
      <c r="J376">
        <v>97.16</v>
      </c>
    </row>
    <row r="377" spans="1:10">
      <c r="B377">
        <v>2023</v>
      </c>
      <c r="C377">
        <v>106.04</v>
      </c>
      <c r="D377">
        <v>102.64</v>
      </c>
      <c r="E377">
        <v>99.97</v>
      </c>
      <c r="F377">
        <v>106.7</v>
      </c>
      <c r="G377">
        <v>98.93</v>
      </c>
      <c r="H377">
        <v>96.45</v>
      </c>
      <c r="I377">
        <v>98.53</v>
      </c>
      <c r="J377">
        <v>102.5</v>
      </c>
    </row>
    <row r="378" spans="1:10">
      <c r="B378">
        <v>2024</v>
      </c>
      <c r="C378">
        <v>112.31</v>
      </c>
      <c r="D378">
        <v>108.32</v>
      </c>
      <c r="E378">
        <v>105.2</v>
      </c>
      <c r="F378">
        <v>113.09</v>
      </c>
      <c r="G378">
        <v>103.99</v>
      </c>
      <c r="H378">
        <v>101.1</v>
      </c>
      <c r="I378">
        <v>103.52</v>
      </c>
      <c r="J378">
        <v>108.16</v>
      </c>
    </row>
    <row r="379" spans="1:10">
      <c r="B379">
        <v>2025</v>
      </c>
      <c r="C379">
        <v>118.97</v>
      </c>
      <c r="D379">
        <v>114.33</v>
      </c>
      <c r="E379">
        <v>110.71</v>
      </c>
      <c r="F379">
        <v>119.88</v>
      </c>
      <c r="G379">
        <v>109.31</v>
      </c>
      <c r="H379">
        <v>105.97</v>
      </c>
      <c r="I379">
        <v>108.76</v>
      </c>
      <c r="J379">
        <v>114.14</v>
      </c>
    </row>
    <row r="380" spans="1:10">
      <c r="B380">
        <v>2026</v>
      </c>
      <c r="C380">
        <v>126.01</v>
      </c>
      <c r="D380">
        <v>120.66</v>
      </c>
      <c r="E380">
        <v>116.5</v>
      </c>
      <c r="F380">
        <v>127.06</v>
      </c>
      <c r="G380">
        <v>114.89</v>
      </c>
      <c r="H380">
        <v>111.06</v>
      </c>
      <c r="I380">
        <v>114.26</v>
      </c>
      <c r="J380">
        <v>120.43</v>
      </c>
    </row>
    <row r="381" spans="1:10">
      <c r="B381">
        <v>2027</v>
      </c>
      <c r="C381">
        <v>133.47</v>
      </c>
      <c r="D381">
        <v>127.34</v>
      </c>
      <c r="E381">
        <v>122.59</v>
      </c>
      <c r="F381">
        <v>134.68</v>
      </c>
      <c r="G381">
        <v>120.76</v>
      </c>
      <c r="H381">
        <v>116.41</v>
      </c>
      <c r="I381">
        <v>120.05</v>
      </c>
      <c r="J381">
        <v>127.09</v>
      </c>
    </row>
    <row r="382" spans="1:10">
      <c r="B382">
        <v>2028</v>
      </c>
      <c r="C382">
        <v>141.35</v>
      </c>
      <c r="D382">
        <v>134.37</v>
      </c>
      <c r="E382">
        <v>128.97999999999999</v>
      </c>
      <c r="F382">
        <v>142.72999999999999</v>
      </c>
      <c r="G382">
        <v>126.9</v>
      </c>
      <c r="H382">
        <v>121.99</v>
      </c>
      <c r="I382">
        <v>126.1</v>
      </c>
      <c r="J382">
        <v>134.08000000000001</v>
      </c>
    </row>
    <row r="383" spans="1:10">
      <c r="B383">
        <v>2029</v>
      </c>
      <c r="C383">
        <v>149.69</v>
      </c>
      <c r="D383">
        <v>141.78</v>
      </c>
      <c r="E383">
        <v>135.69999999999999</v>
      </c>
      <c r="F383">
        <v>151.25</v>
      </c>
      <c r="G383">
        <v>133.36000000000001</v>
      </c>
      <c r="H383">
        <v>127.84</v>
      </c>
      <c r="I383">
        <v>132.44999999999999</v>
      </c>
      <c r="J383">
        <v>141.44999999999999</v>
      </c>
    </row>
    <row r="384" spans="1:10">
      <c r="B384">
        <v>2030</v>
      </c>
      <c r="C384">
        <v>158.52000000000001</v>
      </c>
      <c r="D384">
        <v>149.6</v>
      </c>
      <c r="E384">
        <v>142.77000000000001</v>
      </c>
      <c r="F384">
        <v>160.29</v>
      </c>
      <c r="G384">
        <v>140.15</v>
      </c>
      <c r="H384">
        <v>133.96</v>
      </c>
      <c r="I384">
        <v>139.13</v>
      </c>
      <c r="J384">
        <v>149.24</v>
      </c>
    </row>
    <row r="385" spans="2:10">
      <c r="B385">
        <v>2031</v>
      </c>
      <c r="C385">
        <v>167.87</v>
      </c>
      <c r="D385">
        <v>157.85</v>
      </c>
      <c r="E385">
        <v>150.21</v>
      </c>
      <c r="F385">
        <v>169.86</v>
      </c>
      <c r="G385">
        <v>147.27000000000001</v>
      </c>
      <c r="H385">
        <v>140.38</v>
      </c>
      <c r="I385">
        <v>146.13999999999999</v>
      </c>
      <c r="J385">
        <v>157.44</v>
      </c>
    </row>
    <row r="386" spans="2:10">
      <c r="B386">
        <v>2032</v>
      </c>
      <c r="C386">
        <v>177.78</v>
      </c>
      <c r="D386">
        <v>166.57</v>
      </c>
      <c r="E386">
        <v>158.03</v>
      </c>
      <c r="F386">
        <v>180</v>
      </c>
      <c r="G386">
        <v>154.77000000000001</v>
      </c>
      <c r="H386">
        <v>147.1</v>
      </c>
      <c r="I386">
        <v>153.5</v>
      </c>
      <c r="J386">
        <v>166.11</v>
      </c>
    </row>
    <row r="387" spans="2:10">
      <c r="B387">
        <v>2033</v>
      </c>
      <c r="C387">
        <v>130.34</v>
      </c>
      <c r="D387">
        <v>132.72999999999999</v>
      </c>
      <c r="E387">
        <v>117.79</v>
      </c>
      <c r="F387">
        <v>135.52000000000001</v>
      </c>
      <c r="G387">
        <v>116.91</v>
      </c>
      <c r="H387">
        <v>112.89</v>
      </c>
      <c r="I387">
        <v>121</v>
      </c>
      <c r="J387">
        <v>131.07</v>
      </c>
    </row>
    <row r="388" spans="2:10">
      <c r="B388">
        <v>2034</v>
      </c>
      <c r="C388">
        <v>130.31</v>
      </c>
      <c r="D388">
        <v>147.03</v>
      </c>
      <c r="E388">
        <v>119.27</v>
      </c>
      <c r="F388">
        <v>135.71</v>
      </c>
      <c r="G388">
        <v>118.63</v>
      </c>
      <c r="H388">
        <v>115.28</v>
      </c>
      <c r="I388">
        <v>122.29</v>
      </c>
      <c r="J388">
        <v>131.53</v>
      </c>
    </row>
    <row r="389" spans="2:10">
      <c r="B389">
        <v>2035</v>
      </c>
      <c r="C389">
        <v>132.06</v>
      </c>
      <c r="D389">
        <v>150.09</v>
      </c>
      <c r="E389">
        <v>124.87</v>
      </c>
      <c r="F389">
        <v>137.6</v>
      </c>
      <c r="G389">
        <v>123.19</v>
      </c>
      <c r="H389">
        <v>123.27</v>
      </c>
      <c r="I389">
        <v>131.52000000000001</v>
      </c>
      <c r="J389">
        <v>134.4</v>
      </c>
    </row>
    <row r="390" spans="2:10">
      <c r="B390">
        <v>2036</v>
      </c>
      <c r="C390">
        <v>133.56</v>
      </c>
      <c r="D390">
        <v>152.26</v>
      </c>
      <c r="E390">
        <v>129.88</v>
      </c>
      <c r="F390">
        <v>139.49</v>
      </c>
      <c r="G390">
        <v>127.71</v>
      </c>
      <c r="H390">
        <v>126.08</v>
      </c>
      <c r="I390">
        <v>133.82</v>
      </c>
      <c r="J390">
        <v>135.13</v>
      </c>
    </row>
    <row r="391" spans="2:10">
      <c r="B391">
        <v>2037</v>
      </c>
      <c r="C391">
        <v>137.08000000000001</v>
      </c>
      <c r="D391">
        <v>152.43</v>
      </c>
      <c r="E391">
        <v>131.63999999999999</v>
      </c>
      <c r="F391">
        <v>140.13999999999999</v>
      </c>
      <c r="G391">
        <v>129.9</v>
      </c>
      <c r="H391">
        <v>127.59</v>
      </c>
      <c r="I391">
        <v>135.24</v>
      </c>
      <c r="J391">
        <v>135.46</v>
      </c>
    </row>
    <row r="392" spans="2:10">
      <c r="B392">
        <v>2038</v>
      </c>
      <c r="C392">
        <v>138.65</v>
      </c>
      <c r="D392">
        <v>152.86000000000001</v>
      </c>
      <c r="E392">
        <v>134.18</v>
      </c>
      <c r="F392">
        <v>141.31</v>
      </c>
      <c r="G392">
        <v>130.99</v>
      </c>
      <c r="H392">
        <v>134.80000000000001</v>
      </c>
      <c r="I392">
        <v>135.88999999999999</v>
      </c>
      <c r="J392">
        <v>136.91999999999999</v>
      </c>
    </row>
    <row r="393" spans="2:10">
      <c r="B393">
        <v>2039</v>
      </c>
      <c r="C393">
        <v>138.81</v>
      </c>
      <c r="D393">
        <v>152.36000000000001</v>
      </c>
      <c r="E393">
        <v>134.84</v>
      </c>
      <c r="F393">
        <v>141.75</v>
      </c>
      <c r="G393">
        <v>137.01</v>
      </c>
      <c r="H393">
        <v>137.97999999999999</v>
      </c>
      <c r="I393">
        <v>141.68</v>
      </c>
      <c r="J393">
        <v>139.63999999999999</v>
      </c>
    </row>
    <row r="394" spans="2:10">
      <c r="B394">
        <v>2040</v>
      </c>
      <c r="C394">
        <v>139.65</v>
      </c>
      <c r="D394">
        <v>152.85</v>
      </c>
      <c r="E394">
        <v>141.31</v>
      </c>
      <c r="F394">
        <v>142.44999999999999</v>
      </c>
      <c r="G394">
        <v>140.08000000000001</v>
      </c>
      <c r="H394">
        <v>140.19999999999999</v>
      </c>
      <c r="I394">
        <v>144.6</v>
      </c>
      <c r="J394">
        <v>141.41</v>
      </c>
    </row>
    <row r="395" spans="2:10">
      <c r="B395">
        <v>2041</v>
      </c>
      <c r="C395">
        <v>142.4</v>
      </c>
      <c r="D395">
        <v>153.83000000000001</v>
      </c>
      <c r="E395">
        <v>145.51</v>
      </c>
      <c r="F395">
        <v>146.57</v>
      </c>
      <c r="G395">
        <v>142.91999999999999</v>
      </c>
      <c r="H395">
        <v>148.24</v>
      </c>
      <c r="I395">
        <v>146.51</v>
      </c>
      <c r="J395">
        <v>144.07</v>
      </c>
    </row>
    <row r="396" spans="2:10">
      <c r="B396">
        <v>2042</v>
      </c>
      <c r="C396">
        <v>145.68</v>
      </c>
      <c r="D396">
        <v>156.43</v>
      </c>
      <c r="E396">
        <v>147.49</v>
      </c>
      <c r="F396">
        <v>147.35</v>
      </c>
      <c r="G396">
        <v>149.5</v>
      </c>
      <c r="H396">
        <v>152.25</v>
      </c>
      <c r="I396">
        <v>152.15</v>
      </c>
      <c r="J396">
        <v>148.12</v>
      </c>
    </row>
    <row r="397" spans="2:10">
      <c r="B397">
        <v>2043</v>
      </c>
      <c r="C397">
        <v>148.99</v>
      </c>
      <c r="D397">
        <v>159.27000000000001</v>
      </c>
      <c r="E397">
        <v>152.13</v>
      </c>
      <c r="F397">
        <v>150.16</v>
      </c>
      <c r="G397">
        <v>154.82</v>
      </c>
      <c r="H397">
        <v>157.52000000000001</v>
      </c>
      <c r="I397">
        <v>156.5</v>
      </c>
      <c r="J397">
        <v>152.46</v>
      </c>
    </row>
    <row r="398" spans="2:10">
      <c r="B398">
        <v>2044</v>
      </c>
      <c r="C398">
        <v>149.56</v>
      </c>
      <c r="D398">
        <v>159.24</v>
      </c>
      <c r="E398">
        <v>155.13</v>
      </c>
      <c r="F398">
        <v>150.25</v>
      </c>
      <c r="G398">
        <v>156.75</v>
      </c>
      <c r="H398">
        <v>159.38999999999999</v>
      </c>
      <c r="I398">
        <v>157.35</v>
      </c>
      <c r="J398">
        <v>155.72</v>
      </c>
    </row>
    <row r="399" spans="2:10">
      <c r="B399">
        <v>2045</v>
      </c>
      <c r="C399">
        <v>151.22999999999999</v>
      </c>
      <c r="D399">
        <v>159.88999999999999</v>
      </c>
      <c r="E399">
        <v>155.96</v>
      </c>
      <c r="F399">
        <v>152.81</v>
      </c>
      <c r="G399">
        <v>157.63</v>
      </c>
      <c r="H399">
        <v>166.29</v>
      </c>
      <c r="I399">
        <v>156.97</v>
      </c>
      <c r="J399">
        <v>157.35</v>
      </c>
    </row>
    <row r="400" spans="2:10">
      <c r="B400">
        <v>2046</v>
      </c>
      <c r="C400">
        <v>154.4</v>
      </c>
      <c r="D400">
        <v>162.75</v>
      </c>
      <c r="E400">
        <v>164.11</v>
      </c>
      <c r="F400">
        <v>155.41</v>
      </c>
      <c r="G400">
        <v>165.69</v>
      </c>
      <c r="H400">
        <v>171.35</v>
      </c>
      <c r="I400">
        <v>163.63999999999999</v>
      </c>
      <c r="J400">
        <v>162.78</v>
      </c>
    </row>
    <row r="401" spans="2:10">
      <c r="B401">
        <v>2047</v>
      </c>
      <c r="C401">
        <v>160.06</v>
      </c>
      <c r="D401">
        <v>167.88</v>
      </c>
      <c r="E401">
        <v>168.51</v>
      </c>
      <c r="F401">
        <v>160.29</v>
      </c>
      <c r="G401">
        <v>168.7</v>
      </c>
      <c r="H401">
        <v>176.26</v>
      </c>
      <c r="I401">
        <v>167.39</v>
      </c>
      <c r="J401">
        <v>167.17</v>
      </c>
    </row>
    <row r="402" spans="2:10">
      <c r="B402">
        <v>2048</v>
      </c>
      <c r="C402">
        <v>160.18</v>
      </c>
      <c r="D402">
        <v>167.65</v>
      </c>
      <c r="E402">
        <v>169.7</v>
      </c>
      <c r="F402">
        <v>160.74</v>
      </c>
      <c r="G402">
        <v>170.7</v>
      </c>
      <c r="H402">
        <v>178.87</v>
      </c>
      <c r="I402">
        <v>168.68</v>
      </c>
      <c r="J402">
        <v>167.73</v>
      </c>
    </row>
    <row r="403" spans="2:10">
      <c r="B403">
        <v>2049</v>
      </c>
      <c r="C403">
        <v>160.74</v>
      </c>
      <c r="D403">
        <v>167.99</v>
      </c>
      <c r="E403">
        <v>170.76</v>
      </c>
      <c r="F403">
        <v>161.36000000000001</v>
      </c>
      <c r="G403">
        <v>171.77</v>
      </c>
      <c r="H403">
        <v>180.78</v>
      </c>
      <c r="I403">
        <v>169.68</v>
      </c>
      <c r="J403">
        <v>168.74</v>
      </c>
    </row>
    <row r="404" spans="2:10">
      <c r="B404">
        <v>2050</v>
      </c>
      <c r="C404">
        <v>161.76</v>
      </c>
      <c r="D404">
        <v>168.89</v>
      </c>
      <c r="E404">
        <v>172.72</v>
      </c>
      <c r="F404">
        <v>162.55000000000001</v>
      </c>
      <c r="G404">
        <v>173.68</v>
      </c>
      <c r="H404">
        <v>183.82</v>
      </c>
      <c r="I404">
        <v>172.12</v>
      </c>
      <c r="J404">
        <v>171.12</v>
      </c>
    </row>
    <row r="405" spans="2:10">
      <c r="B405">
        <v>2051</v>
      </c>
      <c r="C405">
        <v>165.74</v>
      </c>
      <c r="D405">
        <v>172.37</v>
      </c>
      <c r="E405">
        <v>177.49</v>
      </c>
      <c r="F405">
        <v>166.72</v>
      </c>
      <c r="G405">
        <v>178.43</v>
      </c>
      <c r="H405">
        <v>189.95</v>
      </c>
      <c r="I405">
        <v>177.72</v>
      </c>
      <c r="J405">
        <v>176.3</v>
      </c>
    </row>
    <row r="406" spans="2:10">
      <c r="B406">
        <v>2052</v>
      </c>
      <c r="C406">
        <v>167.2</v>
      </c>
      <c r="D406">
        <v>173.84</v>
      </c>
      <c r="E406">
        <v>179.95</v>
      </c>
      <c r="F406">
        <v>168.3</v>
      </c>
      <c r="G406">
        <v>180.87</v>
      </c>
      <c r="H406">
        <v>193.9</v>
      </c>
      <c r="I406">
        <v>180.78</v>
      </c>
      <c r="J406">
        <v>179.28</v>
      </c>
    </row>
    <row r="407" spans="2:10">
      <c r="B407">
        <v>2053</v>
      </c>
      <c r="C407">
        <v>169.39</v>
      </c>
      <c r="D407">
        <v>175.94</v>
      </c>
      <c r="E407">
        <v>183.21</v>
      </c>
      <c r="F407">
        <v>170.7</v>
      </c>
      <c r="G407">
        <v>184.12</v>
      </c>
      <c r="H407">
        <v>199.32</v>
      </c>
      <c r="I407">
        <v>181.99</v>
      </c>
      <c r="J407">
        <v>183.83</v>
      </c>
    </row>
    <row r="408" spans="2:10">
      <c r="B408">
        <v>2054</v>
      </c>
      <c r="C408">
        <v>173.09</v>
      </c>
      <c r="D408">
        <v>179.14</v>
      </c>
      <c r="E408">
        <v>187.87</v>
      </c>
      <c r="F408">
        <v>174.54</v>
      </c>
      <c r="G408">
        <v>188.89</v>
      </c>
      <c r="H408">
        <v>205.49</v>
      </c>
      <c r="I408">
        <v>184.2</v>
      </c>
      <c r="J408">
        <v>189.19</v>
      </c>
    </row>
    <row r="409" spans="2:10">
      <c r="B409">
        <v>2055</v>
      </c>
      <c r="C409">
        <v>176.03</v>
      </c>
      <c r="D409">
        <v>181.66</v>
      </c>
      <c r="E409">
        <v>191.4</v>
      </c>
      <c r="F409">
        <v>177.66</v>
      </c>
      <c r="G409">
        <v>194.01</v>
      </c>
      <c r="H409">
        <v>209.41</v>
      </c>
      <c r="I409">
        <v>186.33</v>
      </c>
      <c r="J409">
        <v>192.34</v>
      </c>
    </row>
    <row r="410" spans="2:10">
      <c r="B410">
        <v>2056</v>
      </c>
      <c r="C410">
        <v>177.99</v>
      </c>
      <c r="D410">
        <v>183.91</v>
      </c>
      <c r="E410">
        <v>195.05</v>
      </c>
      <c r="F410">
        <v>178.95</v>
      </c>
      <c r="G410">
        <v>197.17</v>
      </c>
      <c r="H410">
        <v>214.91</v>
      </c>
      <c r="I410">
        <v>188.9</v>
      </c>
      <c r="J410">
        <v>194.56</v>
      </c>
    </row>
    <row r="411" spans="2:10">
      <c r="B411">
        <v>2057</v>
      </c>
      <c r="C411">
        <v>180.23</v>
      </c>
      <c r="D411">
        <v>185.94</v>
      </c>
      <c r="E411">
        <v>198.49</v>
      </c>
      <c r="F411">
        <v>181.77</v>
      </c>
      <c r="G411">
        <v>200.49</v>
      </c>
      <c r="H411">
        <v>219.58</v>
      </c>
      <c r="I411">
        <v>192.36</v>
      </c>
      <c r="J411">
        <v>197.87</v>
      </c>
    </row>
    <row r="412" spans="2:10">
      <c r="B412">
        <v>2058</v>
      </c>
      <c r="C412">
        <v>181.69</v>
      </c>
      <c r="D412">
        <v>186.89</v>
      </c>
      <c r="E412">
        <v>200.73</v>
      </c>
      <c r="F412">
        <v>183.29</v>
      </c>
      <c r="G412">
        <v>203.23</v>
      </c>
      <c r="H412">
        <v>223.19</v>
      </c>
      <c r="I412">
        <v>195.41</v>
      </c>
      <c r="J412">
        <v>200.37</v>
      </c>
    </row>
    <row r="413" spans="2:10">
      <c r="B413">
        <v>2059</v>
      </c>
      <c r="C413">
        <v>183.98</v>
      </c>
      <c r="D413">
        <v>189.07</v>
      </c>
      <c r="E413">
        <v>204.2</v>
      </c>
      <c r="F413">
        <v>185.85</v>
      </c>
      <c r="G413">
        <v>206.71</v>
      </c>
      <c r="H413">
        <v>229.14</v>
      </c>
      <c r="I413">
        <v>199.03</v>
      </c>
      <c r="J413">
        <v>203.33</v>
      </c>
    </row>
    <row r="414" spans="2:10">
      <c r="B414">
        <v>2060</v>
      </c>
      <c r="C414">
        <v>186.72</v>
      </c>
      <c r="D414">
        <v>191.61</v>
      </c>
      <c r="E414">
        <v>208</v>
      </c>
      <c r="F414">
        <v>188.69</v>
      </c>
      <c r="G414">
        <v>212.48</v>
      </c>
      <c r="H414">
        <v>234.69</v>
      </c>
      <c r="I414">
        <v>204.39</v>
      </c>
      <c r="J414">
        <v>206.73</v>
      </c>
    </row>
    <row r="415" spans="2:10">
      <c r="B415">
        <v>2061</v>
      </c>
      <c r="C415">
        <v>189.07</v>
      </c>
      <c r="D415">
        <v>193.86</v>
      </c>
      <c r="E415">
        <v>211.89</v>
      </c>
      <c r="F415">
        <v>191.84</v>
      </c>
      <c r="G415">
        <v>217.26</v>
      </c>
      <c r="H415">
        <v>240.46</v>
      </c>
      <c r="I415">
        <v>209.05</v>
      </c>
      <c r="J415">
        <v>210.58</v>
      </c>
    </row>
    <row r="416" spans="2:10">
      <c r="B416">
        <v>2062</v>
      </c>
      <c r="C416">
        <v>192.02</v>
      </c>
      <c r="D416">
        <v>196.69</v>
      </c>
      <c r="E416">
        <v>220.29</v>
      </c>
      <c r="F416">
        <v>194.64</v>
      </c>
      <c r="G416">
        <v>221.73</v>
      </c>
      <c r="H416">
        <v>250.25</v>
      </c>
      <c r="I416">
        <v>212.91</v>
      </c>
      <c r="J416">
        <v>213.97</v>
      </c>
    </row>
    <row r="418" spans="1:10">
      <c r="A418" t="s">
        <v>99</v>
      </c>
      <c r="C418" t="s">
        <v>108</v>
      </c>
      <c r="D418" t="s">
        <v>109</v>
      </c>
      <c r="E418" t="s">
        <v>110</v>
      </c>
      <c r="F418" t="s">
        <v>107</v>
      </c>
      <c r="G418" t="s">
        <v>106</v>
      </c>
      <c r="H418" t="s">
        <v>104</v>
      </c>
      <c r="I418" t="s">
        <v>105</v>
      </c>
      <c r="J418" t="s">
        <v>22</v>
      </c>
    </row>
    <row r="419" spans="1:10">
      <c r="A419" t="s">
        <v>100</v>
      </c>
      <c r="B419">
        <v>2013</v>
      </c>
      <c r="C419">
        <v>61.2</v>
      </c>
      <c r="D419">
        <v>61.2</v>
      </c>
      <c r="E419">
        <v>61.2</v>
      </c>
      <c r="F419">
        <v>61.2</v>
      </c>
      <c r="G419">
        <v>61.2</v>
      </c>
      <c r="H419">
        <v>61.2</v>
      </c>
      <c r="I419">
        <v>61.2</v>
      </c>
      <c r="J419">
        <v>61.2</v>
      </c>
    </row>
    <row r="420" spans="1:10">
      <c r="A420" t="s">
        <v>28</v>
      </c>
      <c r="B420">
        <v>2014</v>
      </c>
      <c r="C420">
        <v>63.08</v>
      </c>
      <c r="D420">
        <v>63.08</v>
      </c>
      <c r="E420">
        <v>63.08</v>
      </c>
      <c r="F420">
        <v>63.08</v>
      </c>
      <c r="G420">
        <v>63.08</v>
      </c>
      <c r="H420">
        <v>63.08</v>
      </c>
      <c r="I420">
        <v>63.08</v>
      </c>
      <c r="J420">
        <v>63.08</v>
      </c>
    </row>
    <row r="421" spans="1:10">
      <c r="A421" t="s">
        <v>101</v>
      </c>
      <c r="B421">
        <v>2015</v>
      </c>
      <c r="C421">
        <v>66.64</v>
      </c>
      <c r="D421">
        <v>66.44</v>
      </c>
      <c r="E421">
        <v>66.28</v>
      </c>
      <c r="F421">
        <v>66.7</v>
      </c>
      <c r="G421">
        <v>66.209999999999994</v>
      </c>
      <c r="H421">
        <v>66.069999999999993</v>
      </c>
      <c r="I421">
        <v>66.2</v>
      </c>
      <c r="J421">
        <v>66.48</v>
      </c>
    </row>
    <row r="422" spans="1:10">
      <c r="A422" t="s">
        <v>28</v>
      </c>
      <c r="B422">
        <v>2016</v>
      </c>
      <c r="C422">
        <v>70.52</v>
      </c>
      <c r="D422">
        <v>70.099999999999994</v>
      </c>
      <c r="E422">
        <v>69.75</v>
      </c>
      <c r="F422">
        <v>70.650000000000006</v>
      </c>
      <c r="G422">
        <v>69.599999999999994</v>
      </c>
      <c r="H422">
        <v>69.319999999999993</v>
      </c>
      <c r="I422">
        <v>69.59</v>
      </c>
      <c r="J422">
        <v>70.17</v>
      </c>
    </row>
    <row r="423" spans="1:10">
      <c r="B423">
        <v>2017</v>
      </c>
      <c r="C423">
        <v>74.61</v>
      </c>
      <c r="D423">
        <v>73.94</v>
      </c>
      <c r="E423">
        <v>73.39</v>
      </c>
      <c r="F423">
        <v>74.81</v>
      </c>
      <c r="G423">
        <v>73.150000000000006</v>
      </c>
      <c r="H423">
        <v>72.7</v>
      </c>
      <c r="I423">
        <v>73.14</v>
      </c>
      <c r="J423">
        <v>74.05</v>
      </c>
    </row>
    <row r="424" spans="1:10">
      <c r="B424">
        <v>2018</v>
      </c>
      <c r="C424">
        <v>78.81</v>
      </c>
      <c r="D424">
        <v>77.87</v>
      </c>
      <c r="E424">
        <v>77.099999999999994</v>
      </c>
      <c r="F424">
        <v>79.099999999999994</v>
      </c>
      <c r="G424">
        <v>76.760000000000005</v>
      </c>
      <c r="H424">
        <v>76.14</v>
      </c>
      <c r="I424">
        <v>76.75</v>
      </c>
      <c r="J424">
        <v>78.03</v>
      </c>
    </row>
    <row r="425" spans="1:10">
      <c r="B425">
        <v>2019</v>
      </c>
      <c r="C425">
        <v>83.24</v>
      </c>
      <c r="D425">
        <v>82</v>
      </c>
      <c r="E425">
        <v>80.989999999999995</v>
      </c>
      <c r="F425">
        <v>83.62</v>
      </c>
      <c r="G425">
        <v>80.540000000000006</v>
      </c>
      <c r="H425">
        <v>79.72</v>
      </c>
      <c r="I425">
        <v>80.52</v>
      </c>
      <c r="J425">
        <v>82.21</v>
      </c>
    </row>
    <row r="426" spans="1:10">
      <c r="B426">
        <v>2020</v>
      </c>
      <c r="C426">
        <v>88.05</v>
      </c>
      <c r="D426">
        <v>86.48</v>
      </c>
      <c r="E426">
        <v>85.2</v>
      </c>
      <c r="F426">
        <v>88.53</v>
      </c>
      <c r="G426">
        <v>84.64</v>
      </c>
      <c r="H426">
        <v>83.6</v>
      </c>
      <c r="I426">
        <v>84.61</v>
      </c>
      <c r="J426">
        <v>86.74</v>
      </c>
    </row>
    <row r="427" spans="1:10">
      <c r="B427">
        <v>2021</v>
      </c>
      <c r="C427">
        <v>93</v>
      </c>
      <c r="D427">
        <v>91.07</v>
      </c>
      <c r="E427">
        <v>89.5</v>
      </c>
      <c r="F427">
        <v>93.59</v>
      </c>
      <c r="G427">
        <v>88.81</v>
      </c>
      <c r="H427">
        <v>87.54</v>
      </c>
      <c r="I427">
        <v>88.78</v>
      </c>
      <c r="J427">
        <v>91.38</v>
      </c>
    </row>
    <row r="428" spans="1:10">
      <c r="B428">
        <v>2022</v>
      </c>
      <c r="C428">
        <v>98.24</v>
      </c>
      <c r="D428">
        <v>95.91</v>
      </c>
      <c r="E428">
        <v>94.03</v>
      </c>
      <c r="F428">
        <v>98.96</v>
      </c>
      <c r="G428">
        <v>93.2</v>
      </c>
      <c r="H428">
        <v>91.68</v>
      </c>
      <c r="I428">
        <v>93.16</v>
      </c>
      <c r="J428">
        <v>96.29</v>
      </c>
    </row>
    <row r="429" spans="1:10">
      <c r="B429">
        <v>2023</v>
      </c>
      <c r="C429">
        <v>103.78</v>
      </c>
      <c r="D429">
        <v>101.01</v>
      </c>
      <c r="E429">
        <v>98.78</v>
      </c>
      <c r="F429">
        <v>104.62</v>
      </c>
      <c r="G429">
        <v>97.8</v>
      </c>
      <c r="H429">
        <v>96.01</v>
      </c>
      <c r="I429">
        <v>97.75</v>
      </c>
      <c r="J429">
        <v>101.46</v>
      </c>
    </row>
    <row r="430" spans="1:10">
      <c r="B430">
        <v>2024</v>
      </c>
      <c r="C430">
        <v>109.66</v>
      </c>
      <c r="D430">
        <v>106.41</v>
      </c>
      <c r="E430">
        <v>103.81</v>
      </c>
      <c r="F430">
        <v>110.66</v>
      </c>
      <c r="G430">
        <v>102.66</v>
      </c>
      <c r="H430">
        <v>100.58</v>
      </c>
      <c r="I430">
        <v>102.61</v>
      </c>
      <c r="J430">
        <v>106.94</v>
      </c>
    </row>
    <row r="431" spans="1:10">
      <c r="B431">
        <v>2025</v>
      </c>
      <c r="C431">
        <v>115.88</v>
      </c>
      <c r="D431">
        <v>112.11</v>
      </c>
      <c r="E431">
        <v>109.1</v>
      </c>
      <c r="F431">
        <v>117.04</v>
      </c>
      <c r="G431">
        <v>107.78</v>
      </c>
      <c r="H431">
        <v>105.37</v>
      </c>
      <c r="I431">
        <v>107.72</v>
      </c>
      <c r="J431">
        <v>112.73</v>
      </c>
    </row>
    <row r="432" spans="1:10">
      <c r="B432">
        <v>2026</v>
      </c>
      <c r="C432">
        <v>122.45</v>
      </c>
      <c r="D432">
        <v>118.11</v>
      </c>
      <c r="E432">
        <v>114.65</v>
      </c>
      <c r="F432">
        <v>123.78</v>
      </c>
      <c r="G432">
        <v>113.13</v>
      </c>
      <c r="H432">
        <v>110.38</v>
      </c>
      <c r="I432">
        <v>113.06</v>
      </c>
      <c r="J432">
        <v>118.81</v>
      </c>
    </row>
    <row r="433" spans="2:10">
      <c r="B433">
        <v>2027</v>
      </c>
      <c r="C433">
        <v>129.38999999999999</v>
      </c>
      <c r="D433">
        <v>124.43</v>
      </c>
      <c r="E433">
        <v>120.48</v>
      </c>
      <c r="F433">
        <v>130.91999999999999</v>
      </c>
      <c r="G433">
        <v>118.76</v>
      </c>
      <c r="H433">
        <v>115.63</v>
      </c>
      <c r="I433">
        <v>118.68</v>
      </c>
      <c r="J433">
        <v>125.24</v>
      </c>
    </row>
    <row r="434" spans="2:10">
      <c r="B434">
        <v>2028</v>
      </c>
      <c r="C434">
        <v>136.69999999999999</v>
      </c>
      <c r="D434">
        <v>131.06</v>
      </c>
      <c r="E434">
        <v>126.59</v>
      </c>
      <c r="F434">
        <v>138.44</v>
      </c>
      <c r="G434">
        <v>124.65</v>
      </c>
      <c r="H434">
        <v>121.11</v>
      </c>
      <c r="I434">
        <v>124.55</v>
      </c>
      <c r="J434">
        <v>131.97999999999999</v>
      </c>
    </row>
    <row r="435" spans="2:10">
      <c r="B435">
        <v>2029</v>
      </c>
      <c r="C435">
        <v>144.41</v>
      </c>
      <c r="D435">
        <v>138.05000000000001</v>
      </c>
      <c r="E435">
        <v>133.01</v>
      </c>
      <c r="F435">
        <v>146.38999999999999</v>
      </c>
      <c r="G435">
        <v>130.82</v>
      </c>
      <c r="H435">
        <v>126.85</v>
      </c>
      <c r="I435">
        <v>130.72</v>
      </c>
      <c r="J435">
        <v>139.08000000000001</v>
      </c>
    </row>
    <row r="436" spans="2:10">
      <c r="B436">
        <v>2030</v>
      </c>
      <c r="C436">
        <v>152.57</v>
      </c>
      <c r="D436">
        <v>145.41</v>
      </c>
      <c r="E436">
        <v>139.75</v>
      </c>
      <c r="F436">
        <v>154.79</v>
      </c>
      <c r="G436">
        <v>137.30000000000001</v>
      </c>
      <c r="H436">
        <v>132.86000000000001</v>
      </c>
      <c r="I436">
        <v>137.18</v>
      </c>
      <c r="J436">
        <v>146.57</v>
      </c>
    </row>
    <row r="437" spans="2:10">
      <c r="B437">
        <v>2031</v>
      </c>
      <c r="C437">
        <v>161.18</v>
      </c>
      <c r="D437">
        <v>153.15</v>
      </c>
      <c r="E437">
        <v>146.83000000000001</v>
      </c>
      <c r="F437">
        <v>163.68</v>
      </c>
      <c r="G437">
        <v>144.1</v>
      </c>
      <c r="H437">
        <v>139.15</v>
      </c>
      <c r="I437">
        <v>143.97</v>
      </c>
      <c r="J437">
        <v>154.44999999999999</v>
      </c>
    </row>
    <row r="438" spans="2:10">
      <c r="B438">
        <v>2032</v>
      </c>
      <c r="C438">
        <v>170.29</v>
      </c>
      <c r="D438">
        <v>161.32</v>
      </c>
      <c r="E438">
        <v>154.28</v>
      </c>
      <c r="F438">
        <v>173.08</v>
      </c>
      <c r="G438">
        <v>151.24</v>
      </c>
      <c r="H438">
        <v>145.75</v>
      </c>
      <c r="I438">
        <v>151.09</v>
      </c>
      <c r="J438">
        <v>162.77000000000001</v>
      </c>
    </row>
    <row r="439" spans="2:10">
      <c r="B439">
        <v>2033</v>
      </c>
      <c r="C439">
        <v>125.27</v>
      </c>
      <c r="D439">
        <v>127.85</v>
      </c>
      <c r="E439">
        <v>115.13</v>
      </c>
      <c r="F439">
        <v>130.66999999999999</v>
      </c>
      <c r="G439">
        <v>114.19</v>
      </c>
      <c r="H439">
        <v>110.9</v>
      </c>
      <c r="I439">
        <v>119.16</v>
      </c>
      <c r="J439">
        <v>127.66</v>
      </c>
    </row>
    <row r="440" spans="2:10">
      <c r="B440">
        <v>2034</v>
      </c>
      <c r="C440">
        <v>125.43</v>
      </c>
      <c r="D440">
        <v>140.33000000000001</v>
      </c>
      <c r="E440">
        <v>116.57</v>
      </c>
      <c r="F440">
        <v>130.91</v>
      </c>
      <c r="G440">
        <v>115.78</v>
      </c>
      <c r="H440">
        <v>113.24</v>
      </c>
      <c r="I440">
        <v>120.25</v>
      </c>
      <c r="J440">
        <v>128.24</v>
      </c>
    </row>
    <row r="441" spans="2:10">
      <c r="B441">
        <v>2035</v>
      </c>
      <c r="C441">
        <v>127.4</v>
      </c>
      <c r="D441">
        <v>143.6</v>
      </c>
      <c r="E441">
        <v>121.65</v>
      </c>
      <c r="F441">
        <v>133.18</v>
      </c>
      <c r="G441">
        <v>120.21</v>
      </c>
      <c r="H441">
        <v>120.73</v>
      </c>
      <c r="I441">
        <v>128.30000000000001</v>
      </c>
      <c r="J441">
        <v>131.26</v>
      </c>
    </row>
    <row r="442" spans="2:10">
      <c r="B442">
        <v>2036</v>
      </c>
      <c r="C442">
        <v>129.41999999999999</v>
      </c>
      <c r="D442">
        <v>146.15</v>
      </c>
      <c r="E442">
        <v>126.61</v>
      </c>
      <c r="F442">
        <v>135.44999999999999</v>
      </c>
      <c r="G442">
        <v>124.86</v>
      </c>
      <c r="H442">
        <v>123.55</v>
      </c>
      <c r="I442">
        <v>130.61000000000001</v>
      </c>
      <c r="J442">
        <v>131.99</v>
      </c>
    </row>
    <row r="443" spans="2:10">
      <c r="B443">
        <v>2037</v>
      </c>
      <c r="C443">
        <v>133.05000000000001</v>
      </c>
      <c r="D443">
        <v>146.4</v>
      </c>
      <c r="E443">
        <v>128.68</v>
      </c>
      <c r="F443">
        <v>136.30000000000001</v>
      </c>
      <c r="G443">
        <v>127.18</v>
      </c>
      <c r="H443">
        <v>125.16</v>
      </c>
      <c r="I443">
        <v>132.24</v>
      </c>
      <c r="J443">
        <v>132.55000000000001</v>
      </c>
    </row>
    <row r="444" spans="2:10">
      <c r="B444">
        <v>2038</v>
      </c>
      <c r="C444">
        <v>134.66</v>
      </c>
      <c r="D444">
        <v>147.16</v>
      </c>
      <c r="E444">
        <v>131.28</v>
      </c>
      <c r="F444">
        <v>137.63999999999999</v>
      </c>
      <c r="G444">
        <v>128.21</v>
      </c>
      <c r="H444">
        <v>131.22</v>
      </c>
      <c r="I444">
        <v>132.93</v>
      </c>
      <c r="J444">
        <v>134.12</v>
      </c>
    </row>
    <row r="445" spans="2:10">
      <c r="B445">
        <v>2039</v>
      </c>
      <c r="C445">
        <v>135.06</v>
      </c>
      <c r="D445">
        <v>147.07</v>
      </c>
      <c r="E445">
        <v>131.81</v>
      </c>
      <c r="F445">
        <v>138.08000000000001</v>
      </c>
      <c r="G445">
        <v>133.13</v>
      </c>
      <c r="H445">
        <v>134.30000000000001</v>
      </c>
      <c r="I445">
        <v>137.59</v>
      </c>
      <c r="J445">
        <v>136.47999999999999</v>
      </c>
    </row>
    <row r="446" spans="2:10">
      <c r="B446">
        <v>2040</v>
      </c>
      <c r="C446">
        <v>136.16999999999999</v>
      </c>
      <c r="D446">
        <v>147.75</v>
      </c>
      <c r="E446">
        <v>137.08000000000001</v>
      </c>
      <c r="F446">
        <v>138.96</v>
      </c>
      <c r="G446">
        <v>136.1</v>
      </c>
      <c r="H446">
        <v>136.59</v>
      </c>
      <c r="I446">
        <v>140.35</v>
      </c>
      <c r="J446">
        <v>138.36000000000001</v>
      </c>
    </row>
    <row r="447" spans="2:10">
      <c r="B447">
        <v>2041</v>
      </c>
      <c r="C447">
        <v>138.97999999999999</v>
      </c>
      <c r="D447">
        <v>148.86000000000001</v>
      </c>
      <c r="E447">
        <v>141.19999999999999</v>
      </c>
      <c r="F447">
        <v>142.66</v>
      </c>
      <c r="G447">
        <v>138.91999999999999</v>
      </c>
      <c r="H447">
        <v>143.63999999999999</v>
      </c>
      <c r="I447">
        <v>142.37</v>
      </c>
      <c r="J447">
        <v>140.97999999999999</v>
      </c>
    </row>
    <row r="448" spans="2:10">
      <c r="B448">
        <v>2042</v>
      </c>
      <c r="C448">
        <v>141.81</v>
      </c>
      <c r="D448">
        <v>151.13</v>
      </c>
      <c r="E448">
        <v>143.43</v>
      </c>
      <c r="F448">
        <v>143.55000000000001</v>
      </c>
      <c r="G448">
        <v>144.30000000000001</v>
      </c>
      <c r="H448">
        <v>147.62</v>
      </c>
      <c r="I448">
        <v>147.02000000000001</v>
      </c>
      <c r="J448">
        <v>144.58000000000001</v>
      </c>
    </row>
    <row r="449" spans="2:10">
      <c r="B449">
        <v>2043</v>
      </c>
      <c r="C449">
        <v>145.28</v>
      </c>
      <c r="D449">
        <v>154.13</v>
      </c>
      <c r="E449">
        <v>148.30000000000001</v>
      </c>
      <c r="F449">
        <v>146.63999999999999</v>
      </c>
      <c r="G449">
        <v>149.62</v>
      </c>
      <c r="H449">
        <v>152.99</v>
      </c>
      <c r="I449">
        <v>151.65</v>
      </c>
      <c r="J449">
        <v>148.96</v>
      </c>
    </row>
    <row r="450" spans="2:10">
      <c r="B450">
        <v>2044</v>
      </c>
      <c r="C450">
        <v>145.91</v>
      </c>
      <c r="D450">
        <v>154.38</v>
      </c>
      <c r="E450">
        <v>151.35</v>
      </c>
      <c r="F450">
        <v>147.36000000000001</v>
      </c>
      <c r="G450">
        <v>151.76</v>
      </c>
      <c r="H450">
        <v>154.88</v>
      </c>
      <c r="I450">
        <v>153.16999999999999</v>
      </c>
      <c r="J450">
        <v>151.84</v>
      </c>
    </row>
    <row r="451" spans="2:10">
      <c r="B451">
        <v>2045</v>
      </c>
      <c r="C451">
        <v>147.21</v>
      </c>
      <c r="D451">
        <v>155.31</v>
      </c>
      <c r="E451">
        <v>152.18</v>
      </c>
      <c r="F451">
        <v>149.49</v>
      </c>
      <c r="G451">
        <v>152.80000000000001</v>
      </c>
      <c r="H451">
        <v>160.51</v>
      </c>
      <c r="I451">
        <v>152.84</v>
      </c>
      <c r="J451">
        <v>153.38</v>
      </c>
    </row>
    <row r="452" spans="2:10">
      <c r="B452">
        <v>2046</v>
      </c>
      <c r="C452">
        <v>150.38999999999999</v>
      </c>
      <c r="D452">
        <v>158.16</v>
      </c>
      <c r="E452">
        <v>158.97</v>
      </c>
      <c r="F452">
        <v>152.04</v>
      </c>
      <c r="G452">
        <v>160.19</v>
      </c>
      <c r="H452">
        <v>165.55</v>
      </c>
      <c r="I452">
        <v>158.57</v>
      </c>
      <c r="J452">
        <v>158.34</v>
      </c>
    </row>
    <row r="453" spans="2:10">
      <c r="B453">
        <v>2047</v>
      </c>
      <c r="C453">
        <v>155.54</v>
      </c>
      <c r="D453">
        <v>162.85</v>
      </c>
      <c r="E453">
        <v>163.89</v>
      </c>
      <c r="F453">
        <v>157.05000000000001</v>
      </c>
      <c r="G453">
        <v>163.19999999999999</v>
      </c>
      <c r="H453">
        <v>170.91</v>
      </c>
      <c r="I453">
        <v>162.88999999999999</v>
      </c>
      <c r="J453">
        <v>162.84</v>
      </c>
    </row>
    <row r="454" spans="2:10">
      <c r="B454">
        <v>2048</v>
      </c>
      <c r="C454">
        <v>155.87</v>
      </c>
      <c r="D454">
        <v>162.62</v>
      </c>
      <c r="E454">
        <v>165.44</v>
      </c>
      <c r="F454">
        <v>157.49</v>
      </c>
      <c r="G454">
        <v>165.6</v>
      </c>
      <c r="H454">
        <v>173.47</v>
      </c>
      <c r="I454">
        <v>164.3</v>
      </c>
      <c r="J454">
        <v>163.57</v>
      </c>
    </row>
    <row r="455" spans="2:10">
      <c r="B455">
        <v>2049</v>
      </c>
      <c r="C455">
        <v>156.52000000000001</v>
      </c>
      <c r="D455">
        <v>163.28</v>
      </c>
      <c r="E455">
        <v>166.69</v>
      </c>
      <c r="F455">
        <v>158.38</v>
      </c>
      <c r="G455">
        <v>166.92</v>
      </c>
      <c r="H455">
        <v>175.58</v>
      </c>
      <c r="I455">
        <v>165.59</v>
      </c>
      <c r="J455">
        <v>164.76</v>
      </c>
    </row>
    <row r="456" spans="2:10">
      <c r="B456">
        <v>2050</v>
      </c>
      <c r="C456">
        <v>157.72</v>
      </c>
      <c r="D456">
        <v>164.3</v>
      </c>
      <c r="E456">
        <v>168.85</v>
      </c>
      <c r="F456">
        <v>159.71</v>
      </c>
      <c r="G456">
        <v>169.12</v>
      </c>
      <c r="H456">
        <v>178.99</v>
      </c>
      <c r="I456">
        <v>168.4</v>
      </c>
      <c r="J456">
        <v>167.21</v>
      </c>
    </row>
    <row r="457" spans="2:10">
      <c r="B457">
        <v>2051</v>
      </c>
      <c r="C457">
        <v>161.9</v>
      </c>
      <c r="D457">
        <v>167.97</v>
      </c>
      <c r="E457">
        <v>173.86</v>
      </c>
      <c r="F457">
        <v>163.9</v>
      </c>
      <c r="G457">
        <v>174.1</v>
      </c>
      <c r="H457">
        <v>185.37</v>
      </c>
      <c r="I457">
        <v>174.14</v>
      </c>
      <c r="J457">
        <v>172.73</v>
      </c>
    </row>
    <row r="458" spans="2:10">
      <c r="B458">
        <v>2052</v>
      </c>
      <c r="C458">
        <v>163.69</v>
      </c>
      <c r="D458">
        <v>169.8</v>
      </c>
      <c r="E458">
        <v>176.69</v>
      </c>
      <c r="F458">
        <v>165.93</v>
      </c>
      <c r="G458">
        <v>176.9</v>
      </c>
      <c r="H458">
        <v>189.34</v>
      </c>
      <c r="I458">
        <v>177.51</v>
      </c>
      <c r="J458">
        <v>175.84</v>
      </c>
    </row>
    <row r="459" spans="2:10">
      <c r="B459">
        <v>2053</v>
      </c>
      <c r="C459">
        <v>165.75</v>
      </c>
      <c r="D459">
        <v>171.8</v>
      </c>
      <c r="E459">
        <v>179.91</v>
      </c>
      <c r="F459">
        <v>168.08</v>
      </c>
      <c r="G459">
        <v>180.08</v>
      </c>
      <c r="H459">
        <v>194.56</v>
      </c>
      <c r="I459">
        <v>178.89</v>
      </c>
      <c r="J459">
        <v>179.99</v>
      </c>
    </row>
    <row r="460" spans="2:10">
      <c r="B460">
        <v>2054</v>
      </c>
      <c r="C460">
        <v>169.94</v>
      </c>
      <c r="D460">
        <v>175.5</v>
      </c>
      <c r="E460">
        <v>184.95</v>
      </c>
      <c r="F460">
        <v>172.57</v>
      </c>
      <c r="G460">
        <v>185.28</v>
      </c>
      <c r="H460">
        <v>200.9</v>
      </c>
      <c r="I460">
        <v>181.84</v>
      </c>
      <c r="J460">
        <v>185.4</v>
      </c>
    </row>
    <row r="461" spans="2:10">
      <c r="B461">
        <v>2055</v>
      </c>
      <c r="C461">
        <v>172.54</v>
      </c>
      <c r="D461">
        <v>177.95</v>
      </c>
      <c r="E461">
        <v>188.56</v>
      </c>
      <c r="F461">
        <v>175.24</v>
      </c>
      <c r="G461">
        <v>190.02</v>
      </c>
      <c r="H461">
        <v>204.97</v>
      </c>
      <c r="I461">
        <v>184.34</v>
      </c>
      <c r="J461">
        <v>188.77</v>
      </c>
    </row>
    <row r="462" spans="2:10">
      <c r="B462">
        <v>2056</v>
      </c>
      <c r="C462">
        <v>174.69</v>
      </c>
      <c r="D462">
        <v>180.31</v>
      </c>
      <c r="E462">
        <v>192.14</v>
      </c>
      <c r="F462">
        <v>177.36</v>
      </c>
      <c r="G462">
        <v>193.5</v>
      </c>
      <c r="H462">
        <v>210.35</v>
      </c>
      <c r="I462">
        <v>187.45</v>
      </c>
      <c r="J462">
        <v>191.32</v>
      </c>
    </row>
    <row r="463" spans="2:10">
      <c r="B463">
        <v>2057</v>
      </c>
      <c r="C463">
        <v>177.45</v>
      </c>
      <c r="D463">
        <v>182.88</v>
      </c>
      <c r="E463">
        <v>196.28</v>
      </c>
      <c r="F463">
        <v>180.15</v>
      </c>
      <c r="G463">
        <v>197.57</v>
      </c>
      <c r="H463">
        <v>215.17</v>
      </c>
      <c r="I463">
        <v>191.13</v>
      </c>
      <c r="J463">
        <v>194.68</v>
      </c>
    </row>
    <row r="464" spans="2:10">
      <c r="B464">
        <v>2058</v>
      </c>
      <c r="C464">
        <v>179.07</v>
      </c>
      <c r="D464">
        <v>184.3</v>
      </c>
      <c r="E464">
        <v>198.88</v>
      </c>
      <c r="F464">
        <v>181.76</v>
      </c>
      <c r="G464">
        <v>200.12</v>
      </c>
      <c r="H464">
        <v>218.9</v>
      </c>
      <c r="I464">
        <v>194.15</v>
      </c>
      <c r="J464">
        <v>197.18</v>
      </c>
    </row>
    <row r="465" spans="1:10">
      <c r="B465">
        <v>2059</v>
      </c>
      <c r="C465">
        <v>181.46</v>
      </c>
      <c r="D465">
        <v>186.27</v>
      </c>
      <c r="E465">
        <v>202.07</v>
      </c>
      <c r="F465">
        <v>184.28</v>
      </c>
      <c r="G465">
        <v>203.72</v>
      </c>
      <c r="H465">
        <v>224.49</v>
      </c>
      <c r="I465">
        <v>197.91</v>
      </c>
      <c r="J465">
        <v>200.45</v>
      </c>
    </row>
    <row r="466" spans="1:10">
      <c r="B466">
        <v>2060</v>
      </c>
      <c r="C466">
        <v>184.11</v>
      </c>
      <c r="D466">
        <v>188.94</v>
      </c>
      <c r="E466">
        <v>206.16</v>
      </c>
      <c r="F466">
        <v>187.26</v>
      </c>
      <c r="G466">
        <v>208.8</v>
      </c>
      <c r="H466">
        <v>230.01</v>
      </c>
      <c r="I466">
        <v>202.93</v>
      </c>
      <c r="J466">
        <v>204.26</v>
      </c>
    </row>
    <row r="467" spans="1:10">
      <c r="B467">
        <v>2061</v>
      </c>
      <c r="C467">
        <v>186.46</v>
      </c>
      <c r="D467">
        <v>191.18</v>
      </c>
      <c r="E467">
        <v>210.03</v>
      </c>
      <c r="F467">
        <v>190.28</v>
      </c>
      <c r="G467">
        <v>213.55</v>
      </c>
      <c r="H467">
        <v>235.54</v>
      </c>
      <c r="I467">
        <v>207.38</v>
      </c>
      <c r="J467">
        <v>208.03</v>
      </c>
    </row>
    <row r="468" spans="1:10">
      <c r="B468">
        <v>2062</v>
      </c>
      <c r="C468">
        <v>189.47</v>
      </c>
      <c r="D468">
        <v>194.38</v>
      </c>
      <c r="E468">
        <v>217.33</v>
      </c>
      <c r="F468">
        <v>193.36</v>
      </c>
      <c r="G468">
        <v>217.86</v>
      </c>
      <c r="H468">
        <v>243.89</v>
      </c>
      <c r="I468">
        <v>211.63</v>
      </c>
      <c r="J468">
        <v>211.79</v>
      </c>
    </row>
    <row r="470" spans="1:10">
      <c r="A470" t="s">
        <v>99</v>
      </c>
      <c r="C470" t="s">
        <v>108</v>
      </c>
      <c r="D470" t="s">
        <v>109</v>
      </c>
      <c r="E470" t="s">
        <v>110</v>
      </c>
      <c r="F470" t="s">
        <v>107</v>
      </c>
      <c r="G470" t="s">
        <v>106</v>
      </c>
      <c r="H470" t="s">
        <v>104</v>
      </c>
      <c r="I470" t="s">
        <v>105</v>
      </c>
      <c r="J470" t="s">
        <v>22</v>
      </c>
    </row>
    <row r="471" spans="1:10">
      <c r="A471" t="s">
        <v>100</v>
      </c>
      <c r="B471">
        <v>2013</v>
      </c>
      <c r="C471">
        <v>61.2</v>
      </c>
      <c r="D471">
        <v>61.2</v>
      </c>
      <c r="E471">
        <v>61.2</v>
      </c>
      <c r="F471">
        <v>61.2</v>
      </c>
      <c r="G471">
        <v>61.2</v>
      </c>
      <c r="H471">
        <v>61.2</v>
      </c>
      <c r="I471">
        <v>61.2</v>
      </c>
      <c r="J471">
        <v>61.2</v>
      </c>
    </row>
    <row r="472" spans="1:10">
      <c r="A472" t="s">
        <v>103</v>
      </c>
      <c r="B472">
        <v>2014</v>
      </c>
      <c r="C472">
        <v>63.08</v>
      </c>
      <c r="D472">
        <v>63.08</v>
      </c>
      <c r="E472">
        <v>63.08</v>
      </c>
      <c r="F472">
        <v>63.08</v>
      </c>
      <c r="G472">
        <v>63.08</v>
      </c>
      <c r="H472">
        <v>63.08</v>
      </c>
      <c r="I472">
        <v>63.08</v>
      </c>
      <c r="J472">
        <v>63.08</v>
      </c>
    </row>
    <row r="473" spans="1:10">
      <c r="A473" t="s">
        <v>28</v>
      </c>
      <c r="B473">
        <v>2015</v>
      </c>
      <c r="C473">
        <v>64.83</v>
      </c>
      <c r="D473">
        <v>64.83</v>
      </c>
      <c r="E473">
        <v>64.63</v>
      </c>
      <c r="F473">
        <v>64.84</v>
      </c>
      <c r="G473">
        <v>64.58</v>
      </c>
      <c r="H473">
        <v>64.62</v>
      </c>
      <c r="I473">
        <v>64.59</v>
      </c>
      <c r="J473">
        <v>64.819999999999993</v>
      </c>
    </row>
    <row r="474" spans="1:10">
      <c r="A474" t="s">
        <v>101</v>
      </c>
      <c r="B474">
        <v>2016</v>
      </c>
      <c r="C474">
        <v>66.739999999999995</v>
      </c>
      <c r="D474">
        <v>66.739999999999995</v>
      </c>
      <c r="E474">
        <v>66.319999999999993</v>
      </c>
      <c r="F474">
        <v>66.760000000000005</v>
      </c>
      <c r="G474">
        <v>66.22</v>
      </c>
      <c r="H474">
        <v>66.3</v>
      </c>
      <c r="I474">
        <v>66.25</v>
      </c>
      <c r="J474">
        <v>66.709999999999994</v>
      </c>
    </row>
    <row r="475" spans="1:10">
      <c r="B475">
        <v>2017</v>
      </c>
      <c r="C475">
        <v>68.69</v>
      </c>
      <c r="D475">
        <v>68.680000000000007</v>
      </c>
      <c r="E475">
        <v>68.040000000000006</v>
      </c>
      <c r="F475">
        <v>68.709999999999994</v>
      </c>
      <c r="G475">
        <v>67.89</v>
      </c>
      <c r="H475">
        <v>68</v>
      </c>
      <c r="I475">
        <v>67.92</v>
      </c>
      <c r="J475">
        <v>68.650000000000006</v>
      </c>
    </row>
    <row r="476" spans="1:10">
      <c r="B476">
        <v>2018</v>
      </c>
      <c r="C476">
        <v>70.58</v>
      </c>
      <c r="D476">
        <v>70.58</v>
      </c>
      <c r="E476">
        <v>69.7</v>
      </c>
      <c r="F476">
        <v>70.62</v>
      </c>
      <c r="G476">
        <v>69.489999999999995</v>
      </c>
      <c r="H476">
        <v>69.650000000000006</v>
      </c>
      <c r="I476">
        <v>69.540000000000006</v>
      </c>
      <c r="J476">
        <v>70.53</v>
      </c>
    </row>
    <row r="477" spans="1:10">
      <c r="B477">
        <v>2019</v>
      </c>
      <c r="C477">
        <v>72.52</v>
      </c>
      <c r="D477">
        <v>72.52</v>
      </c>
      <c r="E477">
        <v>71.39</v>
      </c>
      <c r="F477">
        <v>72.56</v>
      </c>
      <c r="G477">
        <v>71.12</v>
      </c>
      <c r="H477">
        <v>71.319999999999993</v>
      </c>
      <c r="I477">
        <v>71.19</v>
      </c>
      <c r="J477">
        <v>72.45</v>
      </c>
    </row>
    <row r="478" spans="1:10">
      <c r="B478">
        <v>2020</v>
      </c>
      <c r="C478">
        <v>74.63</v>
      </c>
      <c r="D478">
        <v>74.62</v>
      </c>
      <c r="E478">
        <v>73.23</v>
      </c>
      <c r="F478">
        <v>74.680000000000007</v>
      </c>
      <c r="G478">
        <v>72.900000000000006</v>
      </c>
      <c r="H478">
        <v>73.14</v>
      </c>
      <c r="I478">
        <v>72.98</v>
      </c>
      <c r="J478">
        <v>74.540000000000006</v>
      </c>
    </row>
    <row r="479" spans="1:10">
      <c r="B479">
        <v>2021</v>
      </c>
      <c r="C479">
        <v>76.680000000000007</v>
      </c>
      <c r="D479">
        <v>76.67</v>
      </c>
      <c r="E479">
        <v>75.010000000000005</v>
      </c>
      <c r="F479">
        <v>76.739999999999995</v>
      </c>
      <c r="G479">
        <v>74.61</v>
      </c>
      <c r="H479">
        <v>74.900000000000006</v>
      </c>
      <c r="I479">
        <v>74.709999999999994</v>
      </c>
      <c r="J479">
        <v>76.569999999999993</v>
      </c>
    </row>
    <row r="480" spans="1:10">
      <c r="B480">
        <v>2022</v>
      </c>
      <c r="C480">
        <v>78.8</v>
      </c>
      <c r="D480">
        <v>78.790000000000006</v>
      </c>
      <c r="E480">
        <v>76.84</v>
      </c>
      <c r="F480">
        <v>78.87</v>
      </c>
      <c r="G480">
        <v>76.38</v>
      </c>
      <c r="H480">
        <v>76.72</v>
      </c>
      <c r="I480">
        <v>76.489999999999995</v>
      </c>
      <c r="J480">
        <v>78.67</v>
      </c>
    </row>
    <row r="481" spans="2:10">
      <c r="B481">
        <v>2023</v>
      </c>
      <c r="C481">
        <v>80.97</v>
      </c>
      <c r="D481">
        <v>80.959999999999994</v>
      </c>
      <c r="E481">
        <v>78.709999999999994</v>
      </c>
      <c r="F481">
        <v>81.05</v>
      </c>
      <c r="G481">
        <v>78.180000000000007</v>
      </c>
      <c r="H481">
        <v>78.569999999999993</v>
      </c>
      <c r="I481">
        <v>78.31</v>
      </c>
      <c r="J481">
        <v>80.83</v>
      </c>
    </row>
    <row r="482" spans="2:10">
      <c r="B482">
        <v>2024</v>
      </c>
      <c r="C482">
        <v>83.24</v>
      </c>
      <c r="D482">
        <v>83.22</v>
      </c>
      <c r="E482">
        <v>80.66</v>
      </c>
      <c r="F482">
        <v>83.33</v>
      </c>
      <c r="G482">
        <v>80.05</v>
      </c>
      <c r="H482">
        <v>80.5</v>
      </c>
      <c r="I482">
        <v>80.2</v>
      </c>
      <c r="J482">
        <v>83.07</v>
      </c>
    </row>
    <row r="483" spans="2:10">
      <c r="B483">
        <v>2025</v>
      </c>
      <c r="C483">
        <v>85.57</v>
      </c>
      <c r="D483">
        <v>85.56</v>
      </c>
      <c r="E483">
        <v>82.66</v>
      </c>
      <c r="F483">
        <v>85.67</v>
      </c>
      <c r="G483">
        <v>81.98</v>
      </c>
      <c r="H483">
        <v>82.47</v>
      </c>
      <c r="I483">
        <v>82.14</v>
      </c>
      <c r="J483">
        <v>85.38</v>
      </c>
    </row>
    <row r="484" spans="2:10">
      <c r="B484">
        <v>2026</v>
      </c>
      <c r="C484">
        <v>87.96</v>
      </c>
      <c r="D484">
        <v>87.94</v>
      </c>
      <c r="E484">
        <v>84.7</v>
      </c>
      <c r="F484">
        <v>88.07</v>
      </c>
      <c r="G484">
        <v>83.93</v>
      </c>
      <c r="H484">
        <v>84.49</v>
      </c>
      <c r="I484">
        <v>84.12</v>
      </c>
      <c r="J484">
        <v>87.74</v>
      </c>
    </row>
    <row r="485" spans="2:10">
      <c r="B485">
        <v>2027</v>
      </c>
      <c r="C485">
        <v>90.42</v>
      </c>
      <c r="D485">
        <v>90.4</v>
      </c>
      <c r="E485">
        <v>86.79</v>
      </c>
      <c r="F485">
        <v>90.54</v>
      </c>
      <c r="G485">
        <v>85.95</v>
      </c>
      <c r="H485">
        <v>86.56</v>
      </c>
      <c r="I485">
        <v>86.15</v>
      </c>
      <c r="J485">
        <v>90.18</v>
      </c>
    </row>
    <row r="486" spans="2:10">
      <c r="B486">
        <v>2028</v>
      </c>
      <c r="C486">
        <v>92.92</v>
      </c>
      <c r="D486">
        <v>92.91</v>
      </c>
      <c r="E486">
        <v>88.92</v>
      </c>
      <c r="F486">
        <v>93.07</v>
      </c>
      <c r="G486">
        <v>87.99</v>
      </c>
      <c r="H486">
        <v>88.67</v>
      </c>
      <c r="I486">
        <v>88.21</v>
      </c>
      <c r="J486">
        <v>92.66</v>
      </c>
    </row>
    <row r="487" spans="2:10">
      <c r="B487">
        <v>2029</v>
      </c>
      <c r="C487">
        <v>95.5</v>
      </c>
      <c r="D487">
        <v>95.48</v>
      </c>
      <c r="E487">
        <v>91.1</v>
      </c>
      <c r="F487">
        <v>95.66</v>
      </c>
      <c r="G487">
        <v>90.08</v>
      </c>
      <c r="H487">
        <v>90.82</v>
      </c>
      <c r="I487">
        <v>90.32</v>
      </c>
      <c r="J487">
        <v>95.21</v>
      </c>
    </row>
    <row r="488" spans="2:10">
      <c r="B488">
        <v>2030</v>
      </c>
      <c r="C488">
        <v>98.15</v>
      </c>
      <c r="D488">
        <v>98.13</v>
      </c>
      <c r="E488">
        <v>93.34</v>
      </c>
      <c r="F488">
        <v>98.32</v>
      </c>
      <c r="G488">
        <v>92.21</v>
      </c>
      <c r="H488">
        <v>93.03</v>
      </c>
      <c r="I488">
        <v>92.48</v>
      </c>
      <c r="J488">
        <v>97.83</v>
      </c>
    </row>
    <row r="489" spans="2:10">
      <c r="B489">
        <v>2031</v>
      </c>
      <c r="C489">
        <v>100.87</v>
      </c>
      <c r="D489">
        <v>100.85</v>
      </c>
      <c r="E489">
        <v>95.62</v>
      </c>
      <c r="F489">
        <v>101.06</v>
      </c>
      <c r="G489">
        <v>94.4</v>
      </c>
      <c r="H489">
        <v>95.29</v>
      </c>
      <c r="I489">
        <v>94.69</v>
      </c>
      <c r="J489">
        <v>100.52</v>
      </c>
    </row>
    <row r="490" spans="2:10">
      <c r="B490">
        <v>2032</v>
      </c>
      <c r="C490">
        <v>103.67</v>
      </c>
      <c r="D490">
        <v>103.64</v>
      </c>
      <c r="E490">
        <v>97.97</v>
      </c>
      <c r="F490">
        <v>103.88</v>
      </c>
      <c r="G490">
        <v>96.64</v>
      </c>
      <c r="H490">
        <v>97.61</v>
      </c>
      <c r="I490">
        <v>96.96</v>
      </c>
      <c r="J490">
        <v>103.29</v>
      </c>
    </row>
    <row r="491" spans="2:10">
      <c r="B491">
        <v>2033</v>
      </c>
      <c r="C491">
        <v>80.38</v>
      </c>
      <c r="D491">
        <v>78.61</v>
      </c>
      <c r="E491">
        <v>80.83</v>
      </c>
      <c r="F491">
        <v>82.57</v>
      </c>
      <c r="G491">
        <v>80.05</v>
      </c>
      <c r="H491">
        <v>81.650000000000006</v>
      </c>
      <c r="I491">
        <v>81.28</v>
      </c>
      <c r="J491">
        <v>82.52</v>
      </c>
    </row>
    <row r="492" spans="2:10">
      <c r="B492">
        <v>2034</v>
      </c>
      <c r="C492">
        <v>79.739999999999995</v>
      </c>
      <c r="D492">
        <v>82.71</v>
      </c>
      <c r="E492">
        <v>80.48</v>
      </c>
      <c r="F492">
        <v>81.900000000000006</v>
      </c>
      <c r="G492">
        <v>79.84</v>
      </c>
      <c r="H492">
        <v>81.39</v>
      </c>
      <c r="I492">
        <v>80.08</v>
      </c>
      <c r="J492">
        <v>81.69</v>
      </c>
    </row>
    <row r="493" spans="2:10">
      <c r="B493">
        <v>2035</v>
      </c>
      <c r="C493">
        <v>79.209999999999994</v>
      </c>
      <c r="D493">
        <v>83.21</v>
      </c>
      <c r="E493">
        <v>81.58</v>
      </c>
      <c r="F493">
        <v>81.510000000000005</v>
      </c>
      <c r="G493">
        <v>80.569999999999993</v>
      </c>
      <c r="H493">
        <v>83.82</v>
      </c>
      <c r="I493">
        <v>83.49</v>
      </c>
      <c r="J493">
        <v>81.540000000000006</v>
      </c>
    </row>
    <row r="494" spans="2:10">
      <c r="B494">
        <v>2036</v>
      </c>
      <c r="C494">
        <v>79.17</v>
      </c>
      <c r="D494">
        <v>83.72</v>
      </c>
      <c r="E494">
        <v>83.11</v>
      </c>
      <c r="F494">
        <v>81.36</v>
      </c>
      <c r="G494">
        <v>81.78</v>
      </c>
      <c r="H494">
        <v>83.73</v>
      </c>
      <c r="I494">
        <v>83.66</v>
      </c>
      <c r="J494">
        <v>80.7</v>
      </c>
    </row>
    <row r="495" spans="2:10">
      <c r="B495">
        <v>2037</v>
      </c>
      <c r="C495">
        <v>79.53</v>
      </c>
      <c r="D495">
        <v>83.3</v>
      </c>
      <c r="E495">
        <v>82.95</v>
      </c>
      <c r="F495">
        <v>80.88</v>
      </c>
      <c r="G495">
        <v>81.790000000000006</v>
      </c>
      <c r="H495">
        <v>83.07</v>
      </c>
      <c r="I495">
        <v>83.59</v>
      </c>
      <c r="J495">
        <v>79.930000000000007</v>
      </c>
    </row>
    <row r="496" spans="2:10">
      <c r="B496">
        <v>2038</v>
      </c>
      <c r="C496">
        <v>79.75</v>
      </c>
      <c r="D496">
        <v>83.13</v>
      </c>
      <c r="E496">
        <v>83.3</v>
      </c>
      <c r="F496">
        <v>80.91</v>
      </c>
      <c r="G496">
        <v>80.709999999999994</v>
      </c>
      <c r="H496">
        <v>86.13</v>
      </c>
      <c r="I496">
        <v>82.6</v>
      </c>
      <c r="J496">
        <v>80.09</v>
      </c>
    </row>
    <row r="497" spans="2:10">
      <c r="B497">
        <v>2039</v>
      </c>
      <c r="C497">
        <v>79.05</v>
      </c>
      <c r="D497">
        <v>82.36</v>
      </c>
      <c r="E497">
        <v>81.93</v>
      </c>
      <c r="F497">
        <v>80.22</v>
      </c>
      <c r="G497">
        <v>82.86</v>
      </c>
      <c r="H497">
        <v>86.63</v>
      </c>
      <c r="I497">
        <v>84.75</v>
      </c>
      <c r="J497">
        <v>80.680000000000007</v>
      </c>
    </row>
    <row r="498" spans="2:10">
      <c r="B498">
        <v>2040</v>
      </c>
      <c r="C498">
        <v>78.989999999999995</v>
      </c>
      <c r="D498">
        <v>82.21</v>
      </c>
      <c r="E498">
        <v>84.3</v>
      </c>
      <c r="F498">
        <v>79.739999999999995</v>
      </c>
      <c r="G498">
        <v>83.6</v>
      </c>
      <c r="H498">
        <v>86.46</v>
      </c>
      <c r="I498">
        <v>85.44</v>
      </c>
      <c r="J498">
        <v>80.819999999999993</v>
      </c>
    </row>
    <row r="499" spans="2:10">
      <c r="B499">
        <v>2041</v>
      </c>
      <c r="C499">
        <v>78.849999999999994</v>
      </c>
      <c r="D499">
        <v>81.95</v>
      </c>
      <c r="E499">
        <v>85.72</v>
      </c>
      <c r="F499">
        <v>81.31</v>
      </c>
      <c r="G499">
        <v>83.83</v>
      </c>
      <c r="H499">
        <v>89.6</v>
      </c>
      <c r="I499">
        <v>85.5</v>
      </c>
      <c r="J499">
        <v>81.239999999999995</v>
      </c>
    </row>
    <row r="500" spans="2:10">
      <c r="B500">
        <v>2042</v>
      </c>
      <c r="C500">
        <v>80.13</v>
      </c>
      <c r="D500">
        <v>83.16</v>
      </c>
      <c r="E500">
        <v>86.21</v>
      </c>
      <c r="F500">
        <v>81.3</v>
      </c>
      <c r="G500">
        <v>86.52</v>
      </c>
      <c r="H500">
        <v>91.07</v>
      </c>
      <c r="I500">
        <v>88.25</v>
      </c>
      <c r="J500">
        <v>82.96</v>
      </c>
    </row>
    <row r="501" spans="2:10">
      <c r="B501">
        <v>2043</v>
      </c>
      <c r="C501">
        <v>81.569999999999993</v>
      </c>
      <c r="D501">
        <v>84.46</v>
      </c>
      <c r="E501">
        <v>88.11</v>
      </c>
      <c r="F501">
        <v>82.42</v>
      </c>
      <c r="G501">
        <v>88.87</v>
      </c>
      <c r="H501">
        <v>93.07</v>
      </c>
      <c r="I501">
        <v>90.66</v>
      </c>
      <c r="J501">
        <v>84.81</v>
      </c>
    </row>
    <row r="502" spans="2:10">
      <c r="B502">
        <v>2044</v>
      </c>
      <c r="C502">
        <v>81.44</v>
      </c>
      <c r="D502">
        <v>84.24</v>
      </c>
      <c r="E502">
        <v>89.24</v>
      </c>
      <c r="F502">
        <v>82.36</v>
      </c>
      <c r="G502">
        <v>89.32</v>
      </c>
      <c r="H502">
        <v>92.89</v>
      </c>
      <c r="I502">
        <v>91.09</v>
      </c>
      <c r="J502">
        <v>86.06</v>
      </c>
    </row>
    <row r="503" spans="2:10">
      <c r="B503">
        <v>2045</v>
      </c>
      <c r="C503">
        <v>82.12</v>
      </c>
      <c r="D503">
        <v>84.9</v>
      </c>
      <c r="E503">
        <v>89.04</v>
      </c>
      <c r="F503">
        <v>83.59</v>
      </c>
      <c r="G503">
        <v>89.26</v>
      </c>
      <c r="H503">
        <v>95.78</v>
      </c>
      <c r="I503">
        <v>90.8</v>
      </c>
      <c r="J503">
        <v>86.64</v>
      </c>
    </row>
    <row r="504" spans="2:10">
      <c r="B504">
        <v>2046</v>
      </c>
      <c r="C504">
        <v>83.78</v>
      </c>
      <c r="D504">
        <v>86.6</v>
      </c>
      <c r="E504">
        <v>92.51</v>
      </c>
      <c r="F504">
        <v>84.77</v>
      </c>
      <c r="G504">
        <v>93.37</v>
      </c>
      <c r="H504">
        <v>98.11</v>
      </c>
      <c r="I504">
        <v>94.22</v>
      </c>
      <c r="J504">
        <v>89.2</v>
      </c>
    </row>
    <row r="505" spans="2:10">
      <c r="B505">
        <v>2047</v>
      </c>
      <c r="C505">
        <v>85.81</v>
      </c>
      <c r="D505">
        <v>88.4</v>
      </c>
      <c r="E505">
        <v>94.1</v>
      </c>
      <c r="F505">
        <v>86.74</v>
      </c>
      <c r="G505">
        <v>93.49</v>
      </c>
      <c r="H505">
        <v>99.49</v>
      </c>
      <c r="I505">
        <v>95.68</v>
      </c>
      <c r="J505">
        <v>90.55</v>
      </c>
    </row>
    <row r="506" spans="2:10">
      <c r="B506">
        <v>2048</v>
      </c>
      <c r="C506">
        <v>85.5</v>
      </c>
      <c r="D506">
        <v>87.88</v>
      </c>
      <c r="E506">
        <v>94.17</v>
      </c>
      <c r="F506">
        <v>86.58</v>
      </c>
      <c r="G506">
        <v>94.25</v>
      </c>
      <c r="H506">
        <v>99.8</v>
      </c>
      <c r="I506">
        <v>95.83</v>
      </c>
      <c r="J506">
        <v>90.27</v>
      </c>
    </row>
    <row r="507" spans="2:10">
      <c r="B507">
        <v>2049</v>
      </c>
      <c r="C507">
        <v>85.1</v>
      </c>
      <c r="D507">
        <v>87.43</v>
      </c>
      <c r="E507">
        <v>93.59</v>
      </c>
      <c r="F507">
        <v>86.2</v>
      </c>
      <c r="G507">
        <v>93.71</v>
      </c>
      <c r="H507">
        <v>99.59</v>
      </c>
      <c r="I507">
        <v>95.26</v>
      </c>
      <c r="J507">
        <v>89.88</v>
      </c>
    </row>
    <row r="508" spans="2:10">
      <c r="B508">
        <v>2050</v>
      </c>
      <c r="C508">
        <v>85.47</v>
      </c>
      <c r="D508">
        <v>87.7</v>
      </c>
      <c r="E508">
        <v>94.17</v>
      </c>
      <c r="F508">
        <v>86.6</v>
      </c>
      <c r="G508">
        <v>94.22</v>
      </c>
      <c r="H508">
        <v>100.26</v>
      </c>
      <c r="I508">
        <v>95.89</v>
      </c>
      <c r="J508">
        <v>90.5</v>
      </c>
    </row>
    <row r="509" spans="2:10">
      <c r="B509">
        <v>2051</v>
      </c>
      <c r="C509">
        <v>87.25</v>
      </c>
      <c r="D509">
        <v>89.16</v>
      </c>
      <c r="E509">
        <v>96.14</v>
      </c>
      <c r="F509">
        <v>88.34</v>
      </c>
      <c r="G509">
        <v>96.01</v>
      </c>
      <c r="H509">
        <v>102.49</v>
      </c>
      <c r="I509">
        <v>98.05</v>
      </c>
      <c r="J509">
        <v>92.73</v>
      </c>
    </row>
    <row r="510" spans="2:10">
      <c r="B510">
        <v>2052</v>
      </c>
      <c r="C510">
        <v>87.74</v>
      </c>
      <c r="D510">
        <v>89.45</v>
      </c>
      <c r="E510">
        <v>96.61</v>
      </c>
      <c r="F510">
        <v>88.92</v>
      </c>
      <c r="G510">
        <v>96.53</v>
      </c>
      <c r="H510">
        <v>103.51</v>
      </c>
      <c r="I510">
        <v>98.94</v>
      </c>
      <c r="J510">
        <v>93.58</v>
      </c>
    </row>
    <row r="511" spans="2:10">
      <c r="B511">
        <v>2053</v>
      </c>
      <c r="C511">
        <v>87.69</v>
      </c>
      <c r="D511">
        <v>89.38</v>
      </c>
      <c r="E511">
        <v>96.76</v>
      </c>
      <c r="F511">
        <v>88.86</v>
      </c>
      <c r="G511">
        <v>96.68</v>
      </c>
      <c r="H511">
        <v>104.4</v>
      </c>
      <c r="I511">
        <v>98.77</v>
      </c>
      <c r="J511">
        <v>94.28</v>
      </c>
    </row>
    <row r="512" spans="2:10">
      <c r="B512">
        <v>2054</v>
      </c>
      <c r="C512">
        <v>89.37</v>
      </c>
      <c r="D512">
        <v>90.67</v>
      </c>
      <c r="E512">
        <v>98.46</v>
      </c>
      <c r="F512">
        <v>90.58</v>
      </c>
      <c r="G512">
        <v>98.4</v>
      </c>
      <c r="H512">
        <v>106.67</v>
      </c>
      <c r="I512">
        <v>99.89</v>
      </c>
      <c r="J512">
        <v>96.42</v>
      </c>
    </row>
    <row r="513" spans="1:10">
      <c r="B513">
        <v>2055</v>
      </c>
      <c r="C513">
        <v>89.85</v>
      </c>
      <c r="D513">
        <v>90.86</v>
      </c>
      <c r="E513">
        <v>98.31</v>
      </c>
      <c r="F513">
        <v>91.04</v>
      </c>
      <c r="G513">
        <v>98.79</v>
      </c>
      <c r="H513">
        <v>107.29</v>
      </c>
      <c r="I513">
        <v>99.28</v>
      </c>
      <c r="J513">
        <v>96.9</v>
      </c>
    </row>
    <row r="514" spans="1:10">
      <c r="B514">
        <v>2056</v>
      </c>
      <c r="C514">
        <v>89.41</v>
      </c>
      <c r="D514">
        <v>91.06</v>
      </c>
      <c r="E514">
        <v>98.9</v>
      </c>
      <c r="F514">
        <v>90.51</v>
      </c>
      <c r="G514">
        <v>99.14</v>
      </c>
      <c r="H514">
        <v>108.32</v>
      </c>
      <c r="I514">
        <v>99.26</v>
      </c>
      <c r="J514">
        <v>96.77</v>
      </c>
    </row>
    <row r="515" spans="1:10">
      <c r="B515">
        <v>2057</v>
      </c>
      <c r="C515">
        <v>89.08</v>
      </c>
      <c r="D515">
        <v>91.33</v>
      </c>
      <c r="E515">
        <v>99.52</v>
      </c>
      <c r="F515">
        <v>90.37</v>
      </c>
      <c r="G515">
        <v>99.72</v>
      </c>
      <c r="H515">
        <v>109.15</v>
      </c>
      <c r="I515">
        <v>99.84</v>
      </c>
      <c r="J515">
        <v>97.28</v>
      </c>
    </row>
    <row r="516" spans="1:10">
      <c r="B516">
        <v>2058</v>
      </c>
      <c r="C516">
        <v>88.66</v>
      </c>
      <c r="D516">
        <v>90.87</v>
      </c>
      <c r="E516">
        <v>99.42</v>
      </c>
      <c r="F516">
        <v>90.02</v>
      </c>
      <c r="G516">
        <v>99.62</v>
      </c>
      <c r="H516">
        <v>109.4</v>
      </c>
      <c r="I516">
        <v>99.86</v>
      </c>
      <c r="J516">
        <v>97.24</v>
      </c>
    </row>
    <row r="517" spans="1:10">
      <c r="B517">
        <v>2059</v>
      </c>
      <c r="C517">
        <v>89.06</v>
      </c>
      <c r="D517">
        <v>91.21</v>
      </c>
      <c r="E517">
        <v>99.95</v>
      </c>
      <c r="F517">
        <v>90.41</v>
      </c>
      <c r="G517">
        <v>100.21</v>
      </c>
      <c r="H517">
        <v>110.44</v>
      </c>
      <c r="I517">
        <v>100.36</v>
      </c>
      <c r="J517">
        <v>97.69</v>
      </c>
    </row>
    <row r="518" spans="1:10">
      <c r="B518">
        <v>2060</v>
      </c>
      <c r="C518">
        <v>89.53</v>
      </c>
      <c r="D518">
        <v>91.56</v>
      </c>
      <c r="E518">
        <v>100.58</v>
      </c>
      <c r="F518">
        <v>90.95</v>
      </c>
      <c r="G518">
        <v>101.33</v>
      </c>
      <c r="H518">
        <v>111.46</v>
      </c>
      <c r="I518">
        <v>101.3</v>
      </c>
      <c r="J518">
        <v>98.18</v>
      </c>
    </row>
    <row r="519" spans="1:10">
      <c r="B519">
        <v>2061</v>
      </c>
      <c r="C519">
        <v>89.75</v>
      </c>
      <c r="D519">
        <v>91.85</v>
      </c>
      <c r="E519">
        <v>101.15</v>
      </c>
      <c r="F519">
        <v>91.35</v>
      </c>
      <c r="G519">
        <v>102.25</v>
      </c>
      <c r="H519">
        <v>112.56</v>
      </c>
      <c r="I519">
        <v>101.9</v>
      </c>
      <c r="J519">
        <v>98.81</v>
      </c>
    </row>
    <row r="520" spans="1:10">
      <c r="B520">
        <v>2062</v>
      </c>
      <c r="C520">
        <v>90.98</v>
      </c>
      <c r="D520">
        <v>93.09</v>
      </c>
      <c r="E520">
        <v>103.84</v>
      </c>
      <c r="F520">
        <v>92.6</v>
      </c>
      <c r="G520">
        <v>103.9</v>
      </c>
      <c r="H520">
        <v>115.49</v>
      </c>
      <c r="I520">
        <v>103.37</v>
      </c>
      <c r="J520">
        <v>100.3</v>
      </c>
    </row>
    <row r="522" spans="1:10">
      <c r="A522" t="s">
        <v>99</v>
      </c>
      <c r="C522" t="s">
        <v>108</v>
      </c>
      <c r="D522" t="s">
        <v>109</v>
      </c>
      <c r="E522" t="s">
        <v>110</v>
      </c>
      <c r="F522" t="s">
        <v>107</v>
      </c>
      <c r="G522" t="s">
        <v>106</v>
      </c>
      <c r="H522" t="s">
        <v>104</v>
      </c>
      <c r="I522" t="s">
        <v>105</v>
      </c>
      <c r="J522" t="s">
        <v>22</v>
      </c>
    </row>
    <row r="523" spans="1:10">
      <c r="A523" t="s">
        <v>100</v>
      </c>
      <c r="B523">
        <v>2013</v>
      </c>
      <c r="C523">
        <v>61.2</v>
      </c>
      <c r="D523">
        <v>61.2</v>
      </c>
      <c r="E523">
        <v>61.2</v>
      </c>
      <c r="F523">
        <v>61.2</v>
      </c>
      <c r="G523">
        <v>61.2</v>
      </c>
      <c r="H523">
        <v>61.2</v>
      </c>
      <c r="I523">
        <v>61.2</v>
      </c>
      <c r="J523">
        <v>61.2</v>
      </c>
    </row>
    <row r="524" spans="1:10">
      <c r="A524" t="s">
        <v>103</v>
      </c>
      <c r="B524">
        <v>2014</v>
      </c>
      <c r="C524">
        <v>63.08</v>
      </c>
      <c r="D524">
        <v>63.08</v>
      </c>
      <c r="E524">
        <v>63.08</v>
      </c>
      <c r="F524">
        <v>63.08</v>
      </c>
      <c r="G524">
        <v>63.08</v>
      </c>
      <c r="H524">
        <v>63.08</v>
      </c>
      <c r="I524">
        <v>63.08</v>
      </c>
      <c r="J524">
        <v>63.08</v>
      </c>
    </row>
    <row r="525" spans="1:10">
      <c r="A525" t="s">
        <v>28</v>
      </c>
      <c r="B525">
        <v>2015</v>
      </c>
      <c r="C525">
        <v>64.67</v>
      </c>
      <c r="D525">
        <v>64.7</v>
      </c>
      <c r="E525">
        <v>64.510000000000005</v>
      </c>
      <c r="F525">
        <v>64.680000000000007</v>
      </c>
      <c r="G525">
        <v>64.47</v>
      </c>
      <c r="H525">
        <v>64.569999999999993</v>
      </c>
      <c r="I525">
        <v>64.510000000000005</v>
      </c>
      <c r="J525">
        <v>64.739999999999995</v>
      </c>
    </row>
    <row r="526" spans="1:10">
      <c r="A526" t="s">
        <v>103</v>
      </c>
      <c r="B526">
        <v>2016</v>
      </c>
      <c r="C526">
        <v>66.400000000000006</v>
      </c>
      <c r="D526">
        <v>66.459999999999994</v>
      </c>
      <c r="E526">
        <v>66.09</v>
      </c>
      <c r="F526">
        <v>66.44</v>
      </c>
      <c r="G526">
        <v>66</v>
      </c>
      <c r="H526">
        <v>66.209999999999994</v>
      </c>
      <c r="I526">
        <v>66.08</v>
      </c>
      <c r="J526">
        <v>66.56</v>
      </c>
    </row>
    <row r="527" spans="1:10">
      <c r="B527">
        <v>2017</v>
      </c>
      <c r="C527">
        <v>68.16</v>
      </c>
      <c r="D527">
        <v>68.260000000000005</v>
      </c>
      <c r="E527">
        <v>67.680000000000007</v>
      </c>
      <c r="F527">
        <v>68.22</v>
      </c>
      <c r="G527">
        <v>67.55</v>
      </c>
      <c r="H527">
        <v>67.86</v>
      </c>
      <c r="I527">
        <v>67.680000000000007</v>
      </c>
      <c r="J527">
        <v>68.400000000000006</v>
      </c>
    </row>
    <row r="528" spans="1:10">
      <c r="B528">
        <v>2018</v>
      </c>
      <c r="C528">
        <v>69.86</v>
      </c>
      <c r="D528">
        <v>70</v>
      </c>
      <c r="E528">
        <v>69.209999999999994</v>
      </c>
      <c r="F528">
        <v>69.94</v>
      </c>
      <c r="G528">
        <v>69.03</v>
      </c>
      <c r="H528">
        <v>69.459999999999994</v>
      </c>
      <c r="I528">
        <v>69.2</v>
      </c>
      <c r="J528">
        <v>70.19</v>
      </c>
    </row>
    <row r="529" spans="2:10">
      <c r="B529">
        <v>2019</v>
      </c>
      <c r="C529">
        <v>71.599999999999994</v>
      </c>
      <c r="D529">
        <v>71.77</v>
      </c>
      <c r="E529">
        <v>70.760000000000005</v>
      </c>
      <c r="F529">
        <v>71.7</v>
      </c>
      <c r="G529">
        <v>70.540000000000006</v>
      </c>
      <c r="H529">
        <v>71.08</v>
      </c>
      <c r="I529">
        <v>70.75</v>
      </c>
      <c r="J529">
        <v>72.02</v>
      </c>
    </row>
    <row r="530" spans="2:10">
      <c r="B530">
        <v>2020</v>
      </c>
      <c r="C530">
        <v>73.48</v>
      </c>
      <c r="D530">
        <v>73.69</v>
      </c>
      <c r="E530">
        <v>72.459999999999994</v>
      </c>
      <c r="F530">
        <v>73.61</v>
      </c>
      <c r="G530">
        <v>72.180000000000007</v>
      </c>
      <c r="H530">
        <v>72.849999999999994</v>
      </c>
      <c r="I530">
        <v>72.45</v>
      </c>
      <c r="J530">
        <v>74.010000000000005</v>
      </c>
    </row>
    <row r="531" spans="2:10">
      <c r="B531">
        <v>2021</v>
      </c>
      <c r="C531">
        <v>75.31</v>
      </c>
      <c r="D531">
        <v>75.56</v>
      </c>
      <c r="E531">
        <v>74.08</v>
      </c>
      <c r="F531">
        <v>75.47</v>
      </c>
      <c r="G531">
        <v>73.75</v>
      </c>
      <c r="H531">
        <v>74.55</v>
      </c>
      <c r="I531">
        <v>74.069999999999993</v>
      </c>
      <c r="J531">
        <v>75.94</v>
      </c>
    </row>
    <row r="532" spans="2:10">
      <c r="B532">
        <v>2022</v>
      </c>
      <c r="C532">
        <v>77.19</v>
      </c>
      <c r="D532">
        <v>77.489999999999995</v>
      </c>
      <c r="E532">
        <v>75.760000000000005</v>
      </c>
      <c r="F532">
        <v>77.38</v>
      </c>
      <c r="G532">
        <v>75.37</v>
      </c>
      <c r="H532">
        <v>76.31</v>
      </c>
      <c r="I532">
        <v>75.739999999999995</v>
      </c>
      <c r="J532">
        <v>77.930000000000007</v>
      </c>
    </row>
    <row r="533" spans="2:10">
      <c r="B533">
        <v>2023</v>
      </c>
      <c r="C533">
        <v>79.12</v>
      </c>
      <c r="D533">
        <v>79.459999999999994</v>
      </c>
      <c r="E533">
        <v>77.47</v>
      </c>
      <c r="F533">
        <v>79.33</v>
      </c>
      <c r="G533">
        <v>77.02</v>
      </c>
      <c r="H533">
        <v>78.099999999999994</v>
      </c>
      <c r="I533">
        <v>77.45</v>
      </c>
      <c r="J533">
        <v>79.97</v>
      </c>
    </row>
    <row r="534" spans="2:10">
      <c r="B534">
        <v>2024</v>
      </c>
      <c r="C534">
        <v>81.12</v>
      </c>
      <c r="D534">
        <v>81.510000000000005</v>
      </c>
      <c r="E534">
        <v>79.239999999999995</v>
      </c>
      <c r="F534">
        <v>81.36</v>
      </c>
      <c r="G534">
        <v>78.739999999999995</v>
      </c>
      <c r="H534">
        <v>79.959999999999994</v>
      </c>
      <c r="I534">
        <v>79.22</v>
      </c>
      <c r="J534">
        <v>82.09</v>
      </c>
    </row>
    <row r="535" spans="2:10">
      <c r="B535">
        <v>2025</v>
      </c>
      <c r="C535">
        <v>83.18</v>
      </c>
      <c r="D535">
        <v>83.62</v>
      </c>
      <c r="E535">
        <v>81.06</v>
      </c>
      <c r="F535">
        <v>83.45</v>
      </c>
      <c r="G535">
        <v>80.489999999999995</v>
      </c>
      <c r="H535">
        <v>81.87</v>
      </c>
      <c r="I535">
        <v>81.040000000000006</v>
      </c>
      <c r="J535">
        <v>84.27</v>
      </c>
    </row>
    <row r="536" spans="2:10">
      <c r="B536">
        <v>2026</v>
      </c>
      <c r="C536">
        <v>85.28</v>
      </c>
      <c r="D536">
        <v>85.77</v>
      </c>
      <c r="E536">
        <v>82.91</v>
      </c>
      <c r="F536">
        <v>85.58</v>
      </c>
      <c r="G536">
        <v>82.28</v>
      </c>
      <c r="H536">
        <v>83.82</v>
      </c>
      <c r="I536">
        <v>82.89</v>
      </c>
      <c r="J536">
        <v>86.5</v>
      </c>
    </row>
    <row r="537" spans="2:10">
      <c r="B537">
        <v>2027</v>
      </c>
      <c r="C537">
        <v>87.44</v>
      </c>
      <c r="D537">
        <v>87.98</v>
      </c>
      <c r="E537">
        <v>84.81</v>
      </c>
      <c r="F537">
        <v>87.78</v>
      </c>
      <c r="G537">
        <v>84.11</v>
      </c>
      <c r="H537">
        <v>85.82</v>
      </c>
      <c r="I537">
        <v>84.78</v>
      </c>
      <c r="J537">
        <v>88.79</v>
      </c>
    </row>
    <row r="538" spans="2:10">
      <c r="B538">
        <v>2028</v>
      </c>
      <c r="C538">
        <v>89.64</v>
      </c>
      <c r="D538">
        <v>90.24</v>
      </c>
      <c r="E538">
        <v>86.74</v>
      </c>
      <c r="F538">
        <v>90.01</v>
      </c>
      <c r="G538">
        <v>85.97</v>
      </c>
      <c r="H538">
        <v>87.84</v>
      </c>
      <c r="I538">
        <v>86.71</v>
      </c>
      <c r="J538">
        <v>91.13</v>
      </c>
    </row>
    <row r="539" spans="2:10">
      <c r="B539">
        <v>2029</v>
      </c>
      <c r="C539">
        <v>91.89</v>
      </c>
      <c r="D539">
        <v>92.54</v>
      </c>
      <c r="E539">
        <v>88.71</v>
      </c>
      <c r="F539">
        <v>92.29</v>
      </c>
      <c r="G539">
        <v>87.86</v>
      </c>
      <c r="H539">
        <v>89.92</v>
      </c>
      <c r="I539">
        <v>88.67</v>
      </c>
      <c r="J539">
        <v>93.53</v>
      </c>
    </row>
    <row r="540" spans="2:10">
      <c r="B540">
        <v>2030</v>
      </c>
      <c r="C540">
        <v>94.19</v>
      </c>
      <c r="D540">
        <v>94.91</v>
      </c>
      <c r="E540">
        <v>90.72</v>
      </c>
      <c r="F540">
        <v>94.64</v>
      </c>
      <c r="G540">
        <v>89.8</v>
      </c>
      <c r="H540">
        <v>92.04</v>
      </c>
      <c r="I540">
        <v>90.68</v>
      </c>
      <c r="J540">
        <v>95.99</v>
      </c>
    </row>
    <row r="541" spans="2:10">
      <c r="B541">
        <v>2031</v>
      </c>
      <c r="C541">
        <v>96.55</v>
      </c>
      <c r="D541">
        <v>97.34</v>
      </c>
      <c r="E541">
        <v>92.78</v>
      </c>
      <c r="F541">
        <v>97.04</v>
      </c>
      <c r="G541">
        <v>91.78</v>
      </c>
      <c r="H541">
        <v>94.21</v>
      </c>
      <c r="I541">
        <v>92.74</v>
      </c>
      <c r="J541">
        <v>98.51</v>
      </c>
    </row>
    <row r="542" spans="2:10">
      <c r="B542">
        <v>2032</v>
      </c>
      <c r="C542">
        <v>98.98</v>
      </c>
      <c r="D542">
        <v>99.83</v>
      </c>
      <c r="E542">
        <v>94.89</v>
      </c>
      <c r="F542">
        <v>99.51</v>
      </c>
      <c r="G542">
        <v>93.8</v>
      </c>
      <c r="H542">
        <v>96.44</v>
      </c>
      <c r="I542">
        <v>94.84</v>
      </c>
      <c r="J542">
        <v>101.11</v>
      </c>
    </row>
    <row r="543" spans="2:10">
      <c r="B543">
        <v>2033</v>
      </c>
      <c r="C543">
        <v>77.47</v>
      </c>
      <c r="D543">
        <v>76.05</v>
      </c>
      <c r="E543">
        <v>78.930000000000007</v>
      </c>
      <c r="F543">
        <v>79.8</v>
      </c>
      <c r="G543">
        <v>78.16</v>
      </c>
      <c r="H543">
        <v>80.39</v>
      </c>
      <c r="I543">
        <v>79.930000000000007</v>
      </c>
      <c r="J543">
        <v>80.680000000000007</v>
      </c>
    </row>
    <row r="544" spans="2:10">
      <c r="B544">
        <v>2034</v>
      </c>
      <c r="C544">
        <v>76.92</v>
      </c>
      <c r="D544">
        <v>79.41</v>
      </c>
      <c r="E544">
        <v>78.510000000000005</v>
      </c>
      <c r="F544">
        <v>79.180000000000007</v>
      </c>
      <c r="G544">
        <v>77.88</v>
      </c>
      <c r="H544">
        <v>80.16</v>
      </c>
      <c r="I544">
        <v>78.52</v>
      </c>
      <c r="J544">
        <v>79.91</v>
      </c>
    </row>
    <row r="545" spans="2:10">
      <c r="B545">
        <v>2035</v>
      </c>
      <c r="C545">
        <v>76.64</v>
      </c>
      <c r="D545">
        <v>80.09</v>
      </c>
      <c r="E545">
        <v>79.42</v>
      </c>
      <c r="F545">
        <v>78.86</v>
      </c>
      <c r="G545">
        <v>78.599999999999994</v>
      </c>
      <c r="H545">
        <v>82.41</v>
      </c>
      <c r="I545">
        <v>81.22</v>
      </c>
      <c r="J545">
        <v>79.849999999999994</v>
      </c>
    </row>
    <row r="546" spans="2:10">
      <c r="B546">
        <v>2036</v>
      </c>
      <c r="C546">
        <v>76.5</v>
      </c>
      <c r="D546">
        <v>80.59</v>
      </c>
      <c r="E546">
        <v>80.91</v>
      </c>
      <c r="F546">
        <v>78.77</v>
      </c>
      <c r="G546">
        <v>79.8</v>
      </c>
      <c r="H546">
        <v>82.33</v>
      </c>
      <c r="I546">
        <v>81.38</v>
      </c>
      <c r="J546">
        <v>79.08</v>
      </c>
    </row>
    <row r="547" spans="2:10">
      <c r="B547">
        <v>2037</v>
      </c>
      <c r="C547">
        <v>77.06</v>
      </c>
      <c r="D547">
        <v>80.290000000000006</v>
      </c>
      <c r="E547">
        <v>80.849999999999994</v>
      </c>
      <c r="F547">
        <v>78.53</v>
      </c>
      <c r="G547">
        <v>79.91</v>
      </c>
      <c r="H547">
        <v>81.67</v>
      </c>
      <c r="I547">
        <v>81.36</v>
      </c>
      <c r="J547">
        <v>78.459999999999994</v>
      </c>
    </row>
    <row r="548" spans="2:10">
      <c r="B548">
        <v>2038</v>
      </c>
      <c r="C548">
        <v>77.31</v>
      </c>
      <c r="D548">
        <v>80.25</v>
      </c>
      <c r="E548">
        <v>81.31</v>
      </c>
      <c r="F548">
        <v>78.59</v>
      </c>
      <c r="G548">
        <v>78.87</v>
      </c>
      <c r="H548">
        <v>84.21</v>
      </c>
      <c r="I548">
        <v>80.42</v>
      </c>
      <c r="J548">
        <v>78.650000000000006</v>
      </c>
    </row>
    <row r="549" spans="2:10">
      <c r="B549">
        <v>2039</v>
      </c>
      <c r="C549">
        <v>76.709999999999994</v>
      </c>
      <c r="D549">
        <v>79.569999999999993</v>
      </c>
      <c r="E549">
        <v>80.010000000000005</v>
      </c>
      <c r="F549">
        <v>78.040000000000006</v>
      </c>
      <c r="G549">
        <v>80.569999999999993</v>
      </c>
      <c r="H549">
        <v>84.63</v>
      </c>
      <c r="I549">
        <v>82.04</v>
      </c>
      <c r="J549">
        <v>78.989999999999995</v>
      </c>
    </row>
    <row r="550" spans="2:10">
      <c r="B550">
        <v>2040</v>
      </c>
      <c r="C550">
        <v>76.73</v>
      </c>
      <c r="D550">
        <v>79.510000000000005</v>
      </c>
      <c r="E550">
        <v>81.81</v>
      </c>
      <c r="F550">
        <v>77.61</v>
      </c>
      <c r="G550">
        <v>81.239999999999995</v>
      </c>
      <c r="H550">
        <v>84.51</v>
      </c>
      <c r="I550">
        <v>82.67</v>
      </c>
      <c r="J550">
        <v>79.13</v>
      </c>
    </row>
    <row r="551" spans="2:10">
      <c r="B551">
        <v>2041</v>
      </c>
      <c r="C551">
        <v>76.650000000000006</v>
      </c>
      <c r="D551">
        <v>79.31</v>
      </c>
      <c r="E551">
        <v>83.2</v>
      </c>
      <c r="F551">
        <v>79.02</v>
      </c>
      <c r="G551">
        <v>81.47</v>
      </c>
      <c r="H551">
        <v>87.13</v>
      </c>
      <c r="I551">
        <v>82.77</v>
      </c>
      <c r="J551">
        <v>79.599999999999994</v>
      </c>
    </row>
    <row r="552" spans="2:10">
      <c r="B552">
        <v>2042</v>
      </c>
      <c r="C552">
        <v>77.77</v>
      </c>
      <c r="D552">
        <v>80.41</v>
      </c>
      <c r="E552">
        <v>83.77</v>
      </c>
      <c r="F552">
        <v>79.069999999999993</v>
      </c>
      <c r="G552">
        <v>83.6</v>
      </c>
      <c r="H552">
        <v>88.58</v>
      </c>
      <c r="I552">
        <v>84.97</v>
      </c>
      <c r="J552">
        <v>81.11</v>
      </c>
    </row>
    <row r="553" spans="2:10">
      <c r="B553">
        <v>2043</v>
      </c>
      <c r="C553">
        <v>79.239999999999995</v>
      </c>
      <c r="D553">
        <v>81.75</v>
      </c>
      <c r="E553">
        <v>85.75</v>
      </c>
      <c r="F553">
        <v>80.23</v>
      </c>
      <c r="G553">
        <v>85.98</v>
      </c>
      <c r="H553">
        <v>90.64</v>
      </c>
      <c r="I553">
        <v>87.39</v>
      </c>
      <c r="J553">
        <v>82.96</v>
      </c>
    </row>
    <row r="554" spans="2:10">
      <c r="B554">
        <v>2044</v>
      </c>
      <c r="C554">
        <v>79.180000000000007</v>
      </c>
      <c r="D554">
        <v>81.599999999999994</v>
      </c>
      <c r="E554">
        <v>86.72</v>
      </c>
      <c r="F554">
        <v>80.209999999999994</v>
      </c>
      <c r="G554">
        <v>86.5</v>
      </c>
      <c r="H554">
        <v>90.49</v>
      </c>
      <c r="I554">
        <v>87.94</v>
      </c>
      <c r="J554">
        <v>84.04</v>
      </c>
    </row>
    <row r="555" spans="2:10">
      <c r="B555">
        <v>2045</v>
      </c>
      <c r="C555">
        <v>79.709999999999994</v>
      </c>
      <c r="D555">
        <v>82.1</v>
      </c>
      <c r="E555">
        <v>86.49</v>
      </c>
      <c r="F555">
        <v>81.28</v>
      </c>
      <c r="G555">
        <v>86.5</v>
      </c>
      <c r="H555">
        <v>92.84</v>
      </c>
      <c r="I555">
        <v>87.67</v>
      </c>
      <c r="J555">
        <v>84.6</v>
      </c>
    </row>
    <row r="556" spans="2:10">
      <c r="B556">
        <v>2046</v>
      </c>
      <c r="C556">
        <v>81.37</v>
      </c>
      <c r="D556">
        <v>83.7</v>
      </c>
      <c r="E556">
        <v>89.41</v>
      </c>
      <c r="F556">
        <v>82.47</v>
      </c>
      <c r="G556">
        <v>90.1</v>
      </c>
      <c r="H556">
        <v>95.08</v>
      </c>
      <c r="I556">
        <v>90.6</v>
      </c>
      <c r="J556">
        <v>86.97</v>
      </c>
    </row>
    <row r="557" spans="2:10">
      <c r="B557">
        <v>2047</v>
      </c>
      <c r="C557">
        <v>83.15</v>
      </c>
      <c r="D557">
        <v>85.39</v>
      </c>
      <c r="E557">
        <v>90.98</v>
      </c>
      <c r="F557">
        <v>84.21</v>
      </c>
      <c r="G557">
        <v>90.19</v>
      </c>
      <c r="H557">
        <v>96.56</v>
      </c>
      <c r="I557">
        <v>92.13</v>
      </c>
      <c r="J557">
        <v>88.38</v>
      </c>
    </row>
    <row r="558" spans="2:10">
      <c r="B558">
        <v>2048</v>
      </c>
      <c r="C558">
        <v>82.86</v>
      </c>
      <c r="D558">
        <v>84.97</v>
      </c>
      <c r="E558">
        <v>91.15</v>
      </c>
      <c r="F558">
        <v>84.02</v>
      </c>
      <c r="G558">
        <v>91.05</v>
      </c>
      <c r="H558">
        <v>96.94</v>
      </c>
      <c r="I558">
        <v>92.29</v>
      </c>
      <c r="J558">
        <v>88.13</v>
      </c>
    </row>
    <row r="559" spans="2:10">
      <c r="B559">
        <v>2049</v>
      </c>
      <c r="C559">
        <v>82.49</v>
      </c>
      <c r="D559">
        <v>84.54</v>
      </c>
      <c r="E559">
        <v>90.63</v>
      </c>
      <c r="F559">
        <v>83.61</v>
      </c>
      <c r="G559">
        <v>90.57</v>
      </c>
      <c r="H559">
        <v>96.75</v>
      </c>
      <c r="I559">
        <v>91.78</v>
      </c>
      <c r="J559">
        <v>87.74</v>
      </c>
    </row>
    <row r="560" spans="2:10">
      <c r="B560">
        <v>2050</v>
      </c>
      <c r="C560">
        <v>82.93</v>
      </c>
      <c r="D560">
        <v>84.82</v>
      </c>
      <c r="E560">
        <v>91.27</v>
      </c>
      <c r="F560">
        <v>84.07</v>
      </c>
      <c r="G560">
        <v>91.08</v>
      </c>
      <c r="H560">
        <v>97.49</v>
      </c>
      <c r="I560">
        <v>92.46</v>
      </c>
      <c r="J560">
        <v>88.47</v>
      </c>
    </row>
    <row r="561" spans="1:10">
      <c r="B561">
        <v>2051</v>
      </c>
      <c r="C561">
        <v>84.74</v>
      </c>
      <c r="D561">
        <v>86.38</v>
      </c>
      <c r="E561">
        <v>93.21</v>
      </c>
      <c r="F561">
        <v>85.85</v>
      </c>
      <c r="G561">
        <v>92.97</v>
      </c>
      <c r="H561">
        <v>99.87</v>
      </c>
      <c r="I561">
        <v>94.68</v>
      </c>
      <c r="J561">
        <v>90.73</v>
      </c>
    </row>
    <row r="562" spans="1:10">
      <c r="B562">
        <v>2052</v>
      </c>
      <c r="C562">
        <v>85.3</v>
      </c>
      <c r="D562">
        <v>86.78</v>
      </c>
      <c r="E562">
        <v>93.91</v>
      </c>
      <c r="F562">
        <v>86.45</v>
      </c>
      <c r="G562">
        <v>93.69</v>
      </c>
      <c r="H562">
        <v>100.95</v>
      </c>
      <c r="I562">
        <v>95.63</v>
      </c>
      <c r="J562">
        <v>91.62</v>
      </c>
    </row>
    <row r="563" spans="1:10">
      <c r="B563">
        <v>2053</v>
      </c>
      <c r="C563">
        <v>85.29</v>
      </c>
      <c r="D563">
        <v>86.73</v>
      </c>
      <c r="E563">
        <v>94.04</v>
      </c>
      <c r="F563">
        <v>86.48</v>
      </c>
      <c r="G563">
        <v>93.83</v>
      </c>
      <c r="H563">
        <v>101.79</v>
      </c>
      <c r="I563">
        <v>95.59</v>
      </c>
      <c r="J563">
        <v>92.26</v>
      </c>
    </row>
    <row r="564" spans="1:10">
      <c r="B564">
        <v>2054</v>
      </c>
      <c r="C564">
        <v>87.04</v>
      </c>
      <c r="D564">
        <v>88.26</v>
      </c>
      <c r="E564">
        <v>95.87</v>
      </c>
      <c r="F564">
        <v>88.27</v>
      </c>
      <c r="G564">
        <v>95.67</v>
      </c>
      <c r="H564">
        <v>104.09</v>
      </c>
      <c r="I564">
        <v>97.11</v>
      </c>
      <c r="J564">
        <v>94.41</v>
      </c>
    </row>
    <row r="565" spans="1:10">
      <c r="B565">
        <v>2055</v>
      </c>
      <c r="C565">
        <v>87.45</v>
      </c>
      <c r="D565">
        <v>88.52</v>
      </c>
      <c r="E565">
        <v>96.04</v>
      </c>
      <c r="F565">
        <v>88.88</v>
      </c>
      <c r="G565">
        <v>96.19</v>
      </c>
      <c r="H565">
        <v>104.81</v>
      </c>
      <c r="I565">
        <v>96.75</v>
      </c>
      <c r="J565">
        <v>94.81</v>
      </c>
    </row>
    <row r="566" spans="1:10">
      <c r="B566">
        <v>2056</v>
      </c>
      <c r="C566">
        <v>87.26</v>
      </c>
      <c r="D566">
        <v>88.75</v>
      </c>
      <c r="E566">
        <v>96.75</v>
      </c>
      <c r="F566">
        <v>88.47</v>
      </c>
      <c r="G566">
        <v>96.69</v>
      </c>
      <c r="H566">
        <v>105.78</v>
      </c>
      <c r="I566">
        <v>96.92</v>
      </c>
      <c r="J566">
        <v>94.94</v>
      </c>
    </row>
    <row r="567" spans="1:10">
      <c r="B567">
        <v>2057</v>
      </c>
      <c r="C567">
        <v>87.28</v>
      </c>
      <c r="D567">
        <v>89.19</v>
      </c>
      <c r="E567">
        <v>97.44</v>
      </c>
      <c r="F567">
        <v>88.65</v>
      </c>
      <c r="G567">
        <v>97.5</v>
      </c>
      <c r="H567">
        <v>106.73</v>
      </c>
      <c r="I567">
        <v>97.6</v>
      </c>
      <c r="J567">
        <v>95.45</v>
      </c>
    </row>
    <row r="568" spans="1:10">
      <c r="B568">
        <v>2058</v>
      </c>
      <c r="C568">
        <v>86.68</v>
      </c>
      <c r="D568">
        <v>88.58</v>
      </c>
      <c r="E568">
        <v>97.18</v>
      </c>
      <c r="F568">
        <v>88.13</v>
      </c>
      <c r="G568">
        <v>97.18</v>
      </c>
      <c r="H568">
        <v>106.89</v>
      </c>
      <c r="I568">
        <v>97.62</v>
      </c>
      <c r="J568">
        <v>95.5</v>
      </c>
    </row>
    <row r="569" spans="1:10">
      <c r="B569">
        <v>2059</v>
      </c>
      <c r="C569">
        <v>86.96</v>
      </c>
      <c r="D569">
        <v>88.78</v>
      </c>
      <c r="E569">
        <v>97.66</v>
      </c>
      <c r="F569">
        <v>88.46</v>
      </c>
      <c r="G569">
        <v>97.69</v>
      </c>
      <c r="H569">
        <v>107.96</v>
      </c>
      <c r="I569">
        <v>98.1</v>
      </c>
      <c r="J569">
        <v>95.9</v>
      </c>
    </row>
    <row r="570" spans="1:10">
      <c r="B570">
        <v>2060</v>
      </c>
      <c r="C570">
        <v>87.48</v>
      </c>
      <c r="D570">
        <v>89.27</v>
      </c>
      <c r="E570">
        <v>98.36</v>
      </c>
      <c r="F570">
        <v>89.03</v>
      </c>
      <c r="G570">
        <v>98.76</v>
      </c>
      <c r="H570">
        <v>108.97</v>
      </c>
      <c r="I570">
        <v>99.24</v>
      </c>
      <c r="J570">
        <v>96.59</v>
      </c>
    </row>
    <row r="571" spans="1:10">
      <c r="B571">
        <v>2061</v>
      </c>
      <c r="C571">
        <v>87.7</v>
      </c>
      <c r="D571">
        <v>89.51</v>
      </c>
      <c r="E571">
        <v>98.94</v>
      </c>
      <c r="F571">
        <v>89.48</v>
      </c>
      <c r="G571">
        <v>99.58</v>
      </c>
      <c r="H571">
        <v>110.1</v>
      </c>
      <c r="I571">
        <v>99.99</v>
      </c>
      <c r="J571">
        <v>97.19</v>
      </c>
    </row>
    <row r="572" spans="1:10">
      <c r="B572">
        <v>2062</v>
      </c>
      <c r="C572">
        <v>89.03</v>
      </c>
      <c r="D572">
        <v>90.87</v>
      </c>
      <c r="E572">
        <v>101.41</v>
      </c>
      <c r="F572">
        <v>90.81</v>
      </c>
      <c r="G572">
        <v>101.32</v>
      </c>
      <c r="H572">
        <v>112.78</v>
      </c>
      <c r="I572">
        <v>101.53</v>
      </c>
      <c r="J572">
        <v>98.69</v>
      </c>
    </row>
    <row r="574" spans="1:10">
      <c r="A574" t="s">
        <v>99</v>
      </c>
      <c r="C574" t="s">
        <v>108</v>
      </c>
      <c r="D574" t="s">
        <v>109</v>
      </c>
      <c r="E574" t="s">
        <v>110</v>
      </c>
      <c r="F574" t="s">
        <v>107</v>
      </c>
      <c r="G574" t="s">
        <v>106</v>
      </c>
      <c r="H574" t="s">
        <v>104</v>
      </c>
      <c r="I574" t="s">
        <v>105</v>
      </c>
      <c r="J574" t="s">
        <v>22</v>
      </c>
    </row>
    <row r="575" spans="1:10">
      <c r="A575" t="s">
        <v>100</v>
      </c>
      <c r="B575">
        <v>2013</v>
      </c>
      <c r="C575">
        <v>61.2</v>
      </c>
      <c r="D575">
        <v>61.2</v>
      </c>
      <c r="E575">
        <v>61.2</v>
      </c>
      <c r="F575">
        <v>61.2</v>
      </c>
      <c r="G575">
        <v>61.2</v>
      </c>
      <c r="H575">
        <v>61.2</v>
      </c>
      <c r="I575">
        <v>61.2</v>
      </c>
      <c r="J575">
        <v>61.2</v>
      </c>
    </row>
    <row r="576" spans="1:10">
      <c r="A576" t="s">
        <v>103</v>
      </c>
      <c r="B576">
        <v>2014</v>
      </c>
      <c r="C576">
        <v>63.08</v>
      </c>
      <c r="D576">
        <v>63.08</v>
      </c>
      <c r="E576">
        <v>63.08</v>
      </c>
      <c r="F576">
        <v>63.08</v>
      </c>
      <c r="G576">
        <v>63.08</v>
      </c>
      <c r="H576">
        <v>63.08</v>
      </c>
      <c r="I576">
        <v>63.08</v>
      </c>
      <c r="J576">
        <v>63.08</v>
      </c>
    </row>
    <row r="577" spans="1:10">
      <c r="A577" t="s">
        <v>28</v>
      </c>
      <c r="B577">
        <v>2015</v>
      </c>
      <c r="C577">
        <v>64.53</v>
      </c>
      <c r="D577">
        <v>64.59</v>
      </c>
      <c r="E577">
        <v>64.430000000000007</v>
      </c>
      <c r="F577">
        <v>64.56</v>
      </c>
      <c r="G577">
        <v>64.39</v>
      </c>
      <c r="H577">
        <v>64.540000000000006</v>
      </c>
      <c r="I577">
        <v>64.45</v>
      </c>
      <c r="J577">
        <v>64.680000000000007</v>
      </c>
    </row>
    <row r="578" spans="1:10">
      <c r="A578" t="s">
        <v>28</v>
      </c>
      <c r="B578">
        <v>2016</v>
      </c>
      <c r="C578">
        <v>66.12</v>
      </c>
      <c r="D578">
        <v>66.239999999999995</v>
      </c>
      <c r="E578">
        <v>65.91</v>
      </c>
      <c r="F578">
        <v>66.180000000000007</v>
      </c>
      <c r="G578">
        <v>65.83</v>
      </c>
      <c r="H578">
        <v>66.13</v>
      </c>
      <c r="I578">
        <v>65.959999999999994</v>
      </c>
      <c r="J578">
        <v>66.42</v>
      </c>
    </row>
    <row r="579" spans="1:10">
      <c r="B579">
        <v>2017</v>
      </c>
      <c r="C579">
        <v>67.73</v>
      </c>
      <c r="D579">
        <v>67.92</v>
      </c>
      <c r="E579">
        <v>67.41</v>
      </c>
      <c r="F579">
        <v>67.83</v>
      </c>
      <c r="G579">
        <v>67.290000000000006</v>
      </c>
      <c r="H579">
        <v>67.75</v>
      </c>
      <c r="I579">
        <v>67.489999999999995</v>
      </c>
      <c r="J579">
        <v>68.2</v>
      </c>
    </row>
    <row r="580" spans="1:10">
      <c r="B580">
        <v>2018</v>
      </c>
      <c r="C580">
        <v>69.28</v>
      </c>
      <c r="D580">
        <v>69.53</v>
      </c>
      <c r="E580">
        <v>68.84</v>
      </c>
      <c r="F580">
        <v>69.41</v>
      </c>
      <c r="G580">
        <v>68.680000000000007</v>
      </c>
      <c r="H580">
        <v>69.3</v>
      </c>
      <c r="I580">
        <v>68.95</v>
      </c>
      <c r="J580">
        <v>69.91</v>
      </c>
    </row>
    <row r="581" spans="1:10">
      <c r="B581">
        <v>2019</v>
      </c>
      <c r="C581">
        <v>70.849999999999994</v>
      </c>
      <c r="D581">
        <v>71.180000000000007</v>
      </c>
      <c r="E581">
        <v>70.3</v>
      </c>
      <c r="F581">
        <v>71.010000000000005</v>
      </c>
      <c r="G581">
        <v>70.09</v>
      </c>
      <c r="H581">
        <v>70.88</v>
      </c>
      <c r="I581">
        <v>70.430000000000007</v>
      </c>
      <c r="J581">
        <v>71.66</v>
      </c>
    </row>
    <row r="582" spans="1:10">
      <c r="B582">
        <v>2020</v>
      </c>
      <c r="C582">
        <v>72.56</v>
      </c>
      <c r="D582">
        <v>72.97</v>
      </c>
      <c r="E582">
        <v>71.89</v>
      </c>
      <c r="F582">
        <v>72.77</v>
      </c>
      <c r="G582">
        <v>71.63</v>
      </c>
      <c r="H582">
        <v>72.61</v>
      </c>
      <c r="I582">
        <v>72.040000000000006</v>
      </c>
      <c r="J582">
        <v>73.56</v>
      </c>
    </row>
    <row r="583" spans="1:10">
      <c r="B583">
        <v>2021</v>
      </c>
      <c r="C583">
        <v>74.209999999999994</v>
      </c>
      <c r="D583">
        <v>74.69</v>
      </c>
      <c r="E583">
        <v>73.400000000000006</v>
      </c>
      <c r="F583">
        <v>74.45</v>
      </c>
      <c r="G583">
        <v>73.099999999999994</v>
      </c>
      <c r="H583">
        <v>74.260000000000005</v>
      </c>
      <c r="I583">
        <v>73.59</v>
      </c>
      <c r="J583">
        <v>75.400000000000006</v>
      </c>
    </row>
    <row r="584" spans="1:10">
      <c r="B584">
        <v>2022</v>
      </c>
      <c r="C584">
        <v>75.900000000000006</v>
      </c>
      <c r="D584">
        <v>76.47</v>
      </c>
      <c r="E584">
        <v>74.959999999999994</v>
      </c>
      <c r="F584">
        <v>76.19</v>
      </c>
      <c r="G584">
        <v>74.599999999999994</v>
      </c>
      <c r="H584">
        <v>75.959999999999994</v>
      </c>
      <c r="I584">
        <v>75.180000000000007</v>
      </c>
      <c r="J584">
        <v>77.3</v>
      </c>
    </row>
    <row r="585" spans="1:10">
      <c r="B585">
        <v>2023</v>
      </c>
      <c r="C585">
        <v>77.63</v>
      </c>
      <c r="D585">
        <v>78.28</v>
      </c>
      <c r="E585">
        <v>76.55</v>
      </c>
      <c r="F585">
        <v>77.959999999999994</v>
      </c>
      <c r="G585">
        <v>76.14</v>
      </c>
      <c r="H585">
        <v>77.7</v>
      </c>
      <c r="I585">
        <v>76.8</v>
      </c>
      <c r="J585">
        <v>79.25</v>
      </c>
    </row>
    <row r="586" spans="1:10">
      <c r="B586">
        <v>2024</v>
      </c>
      <c r="C586">
        <v>79.430000000000007</v>
      </c>
      <c r="D586">
        <v>80.17</v>
      </c>
      <c r="E586">
        <v>78.2</v>
      </c>
      <c r="F586">
        <v>79.81</v>
      </c>
      <c r="G586">
        <v>77.73</v>
      </c>
      <c r="H586">
        <v>79.510000000000005</v>
      </c>
      <c r="I586">
        <v>78.489999999999995</v>
      </c>
      <c r="J586">
        <v>81.27</v>
      </c>
    </row>
    <row r="587" spans="1:10">
      <c r="B587">
        <v>2025</v>
      </c>
      <c r="C587">
        <v>81.28</v>
      </c>
      <c r="D587">
        <v>82.11</v>
      </c>
      <c r="E587">
        <v>79.89</v>
      </c>
      <c r="F587">
        <v>81.7</v>
      </c>
      <c r="G587">
        <v>79.37</v>
      </c>
      <c r="H587">
        <v>81.37</v>
      </c>
      <c r="I587">
        <v>80.22</v>
      </c>
      <c r="J587">
        <v>83.34</v>
      </c>
    </row>
    <row r="588" spans="1:10">
      <c r="B588">
        <v>2026</v>
      </c>
      <c r="C588">
        <v>83.15</v>
      </c>
      <c r="D588">
        <v>84.08</v>
      </c>
      <c r="E588">
        <v>81.61</v>
      </c>
      <c r="F588">
        <v>83.62</v>
      </c>
      <c r="G588">
        <v>81.03</v>
      </c>
      <c r="H588">
        <v>83.25</v>
      </c>
      <c r="I588">
        <v>81.97</v>
      </c>
      <c r="J588">
        <v>85.46</v>
      </c>
    </row>
    <row r="589" spans="1:10">
      <c r="B589">
        <v>2027</v>
      </c>
      <c r="C589">
        <v>85.08</v>
      </c>
      <c r="D589">
        <v>86.11</v>
      </c>
      <c r="E589">
        <v>83.37</v>
      </c>
      <c r="F589">
        <v>85.6</v>
      </c>
      <c r="G589">
        <v>82.72</v>
      </c>
      <c r="H589">
        <v>85.19</v>
      </c>
      <c r="I589">
        <v>83.77</v>
      </c>
      <c r="J589">
        <v>87.64</v>
      </c>
    </row>
    <row r="590" spans="1:10">
      <c r="B590">
        <v>2028</v>
      </c>
      <c r="C590">
        <v>87.03</v>
      </c>
      <c r="D590">
        <v>88.17</v>
      </c>
      <c r="E590">
        <v>85.15</v>
      </c>
      <c r="F590">
        <v>87.61</v>
      </c>
      <c r="G590">
        <v>84.44</v>
      </c>
      <c r="H590">
        <v>87.15</v>
      </c>
      <c r="I590">
        <v>85.59</v>
      </c>
      <c r="J590">
        <v>89.86</v>
      </c>
    </row>
    <row r="591" spans="1:10">
      <c r="B591">
        <v>2029</v>
      </c>
      <c r="C591">
        <v>89.03</v>
      </c>
      <c r="D591">
        <v>90.28</v>
      </c>
      <c r="E591">
        <v>86.97</v>
      </c>
      <c r="F591">
        <v>89.66</v>
      </c>
      <c r="G591">
        <v>86.19</v>
      </c>
      <c r="H591">
        <v>89.16</v>
      </c>
      <c r="I591">
        <v>87.45</v>
      </c>
      <c r="J591">
        <v>92.13</v>
      </c>
    </row>
    <row r="592" spans="1:10">
      <c r="B592">
        <v>2030</v>
      </c>
      <c r="C592">
        <v>91.07</v>
      </c>
      <c r="D592">
        <v>92.43</v>
      </c>
      <c r="E592">
        <v>88.83</v>
      </c>
      <c r="F592">
        <v>91.76</v>
      </c>
      <c r="G592">
        <v>87.98</v>
      </c>
      <c r="H592">
        <v>91.22</v>
      </c>
      <c r="I592">
        <v>89.35</v>
      </c>
      <c r="J592">
        <v>94.46</v>
      </c>
    </row>
    <row r="593" spans="2:10">
      <c r="B593">
        <v>2031</v>
      </c>
      <c r="C593">
        <v>93.16</v>
      </c>
      <c r="D593">
        <v>94.64</v>
      </c>
      <c r="E593">
        <v>90.72</v>
      </c>
      <c r="F593">
        <v>93.9</v>
      </c>
      <c r="G593">
        <v>89.8</v>
      </c>
      <c r="H593">
        <v>93.32</v>
      </c>
      <c r="I593">
        <v>91.29</v>
      </c>
      <c r="J593">
        <v>96.85</v>
      </c>
    </row>
    <row r="594" spans="2:10">
      <c r="B594">
        <v>2032</v>
      </c>
      <c r="C594">
        <v>95.3</v>
      </c>
      <c r="D594">
        <v>96.9</v>
      </c>
      <c r="E594">
        <v>92.66</v>
      </c>
      <c r="F594">
        <v>96.11</v>
      </c>
      <c r="G594">
        <v>91.66</v>
      </c>
      <c r="H594">
        <v>95.47</v>
      </c>
      <c r="I594">
        <v>93.27</v>
      </c>
      <c r="J594">
        <v>99.3</v>
      </c>
    </row>
    <row r="595" spans="2:10">
      <c r="B595">
        <v>2033</v>
      </c>
      <c r="C595">
        <v>74.95</v>
      </c>
      <c r="D595">
        <v>73.989999999999995</v>
      </c>
      <c r="E595">
        <v>77.39</v>
      </c>
      <c r="F595">
        <v>77.36</v>
      </c>
      <c r="G595">
        <v>76.61</v>
      </c>
      <c r="H595">
        <v>79.44</v>
      </c>
      <c r="I595">
        <v>78.98</v>
      </c>
      <c r="J595">
        <v>79.2</v>
      </c>
    </row>
    <row r="596" spans="2:10">
      <c r="B596">
        <v>2034</v>
      </c>
      <c r="C596">
        <v>74.459999999999994</v>
      </c>
      <c r="D596">
        <v>76.64</v>
      </c>
      <c r="E596">
        <v>77</v>
      </c>
      <c r="F596">
        <v>76.84</v>
      </c>
      <c r="G596">
        <v>76.290000000000006</v>
      </c>
      <c r="H596">
        <v>79.23</v>
      </c>
      <c r="I596">
        <v>77.41</v>
      </c>
      <c r="J596">
        <v>78.44</v>
      </c>
    </row>
    <row r="597" spans="2:10">
      <c r="B597">
        <v>2035</v>
      </c>
      <c r="C597">
        <v>74.36</v>
      </c>
      <c r="D597">
        <v>77.31</v>
      </c>
      <c r="E597">
        <v>77.849999999999994</v>
      </c>
      <c r="F597">
        <v>76.84</v>
      </c>
      <c r="G597">
        <v>77.13</v>
      </c>
      <c r="H597">
        <v>81.209999999999994</v>
      </c>
      <c r="I597">
        <v>79.63</v>
      </c>
      <c r="J597">
        <v>78.48</v>
      </c>
    </row>
    <row r="598" spans="2:10">
      <c r="B598">
        <v>2036</v>
      </c>
      <c r="C598">
        <v>74.36</v>
      </c>
      <c r="D598">
        <v>78</v>
      </c>
      <c r="E598">
        <v>79.42</v>
      </c>
      <c r="F598">
        <v>76.819999999999993</v>
      </c>
      <c r="G598">
        <v>78.45</v>
      </c>
      <c r="H598">
        <v>81.150000000000006</v>
      </c>
      <c r="I598">
        <v>79.78</v>
      </c>
      <c r="J598">
        <v>77.83</v>
      </c>
    </row>
    <row r="599" spans="2:10">
      <c r="B599">
        <v>2037</v>
      </c>
      <c r="C599">
        <v>74.98</v>
      </c>
      <c r="D599">
        <v>77.739999999999995</v>
      </c>
      <c r="E599">
        <v>79.400000000000006</v>
      </c>
      <c r="F599">
        <v>76.58</v>
      </c>
      <c r="G599">
        <v>78.56</v>
      </c>
      <c r="H599">
        <v>80.510000000000005</v>
      </c>
      <c r="I599">
        <v>79.77</v>
      </c>
      <c r="J599">
        <v>77.14</v>
      </c>
    </row>
    <row r="600" spans="2:10">
      <c r="B600">
        <v>2038</v>
      </c>
      <c r="C600">
        <v>75.38</v>
      </c>
      <c r="D600">
        <v>77.88</v>
      </c>
      <c r="E600">
        <v>79.88</v>
      </c>
      <c r="F600">
        <v>76.78</v>
      </c>
      <c r="G600">
        <v>77.59</v>
      </c>
      <c r="H600">
        <v>82.65</v>
      </c>
      <c r="I600">
        <v>78.88</v>
      </c>
      <c r="J600">
        <v>77.36</v>
      </c>
    </row>
    <row r="601" spans="2:10">
      <c r="B601">
        <v>2039</v>
      </c>
      <c r="C601">
        <v>74.84</v>
      </c>
      <c r="D601">
        <v>77.27</v>
      </c>
      <c r="E601">
        <v>78.540000000000006</v>
      </c>
      <c r="F601">
        <v>76.25</v>
      </c>
      <c r="G601">
        <v>78.790000000000006</v>
      </c>
      <c r="H601">
        <v>83.02</v>
      </c>
      <c r="I601">
        <v>80.08</v>
      </c>
      <c r="J601">
        <v>77.62</v>
      </c>
    </row>
    <row r="602" spans="2:10">
      <c r="B602">
        <v>2040</v>
      </c>
      <c r="C602">
        <v>74.930000000000007</v>
      </c>
      <c r="D602">
        <v>77.290000000000006</v>
      </c>
      <c r="E602">
        <v>79.91</v>
      </c>
      <c r="F602">
        <v>75.88</v>
      </c>
      <c r="G602">
        <v>79.41</v>
      </c>
      <c r="H602">
        <v>82.93</v>
      </c>
      <c r="I602">
        <v>80.66</v>
      </c>
      <c r="J602">
        <v>77.77</v>
      </c>
    </row>
    <row r="603" spans="2:10">
      <c r="B603">
        <v>2041</v>
      </c>
      <c r="C603">
        <v>74.900000000000006</v>
      </c>
      <c r="D603">
        <v>77.150000000000006</v>
      </c>
      <c r="E603">
        <v>81.28</v>
      </c>
      <c r="F603">
        <v>77.16</v>
      </c>
      <c r="G603">
        <v>79.67</v>
      </c>
      <c r="H603">
        <v>85.13</v>
      </c>
      <c r="I603">
        <v>80.77</v>
      </c>
      <c r="J603">
        <v>78.239999999999995</v>
      </c>
    </row>
    <row r="604" spans="2:10">
      <c r="B604">
        <v>2042</v>
      </c>
      <c r="C604">
        <v>75.900000000000006</v>
      </c>
      <c r="D604">
        <v>78.150000000000006</v>
      </c>
      <c r="E604">
        <v>81.94</v>
      </c>
      <c r="F604">
        <v>77.23</v>
      </c>
      <c r="G604">
        <v>81.349999999999994</v>
      </c>
      <c r="H604">
        <v>86.56</v>
      </c>
      <c r="I604">
        <v>82.58</v>
      </c>
      <c r="J604">
        <v>79.59</v>
      </c>
    </row>
    <row r="605" spans="2:10">
      <c r="B605">
        <v>2043</v>
      </c>
      <c r="C605">
        <v>77.38</v>
      </c>
      <c r="D605">
        <v>79.48</v>
      </c>
      <c r="E605">
        <v>83.94</v>
      </c>
      <c r="F605">
        <v>78.44</v>
      </c>
      <c r="G605">
        <v>83.72</v>
      </c>
      <c r="H605">
        <v>88.68</v>
      </c>
      <c r="I605">
        <v>84.96</v>
      </c>
      <c r="J605">
        <v>81.430000000000007</v>
      </c>
    </row>
    <row r="606" spans="2:10">
      <c r="B606">
        <v>2044</v>
      </c>
      <c r="C606">
        <v>77.36</v>
      </c>
      <c r="D606">
        <v>79.41</v>
      </c>
      <c r="E606">
        <v>84.79</v>
      </c>
      <c r="F606">
        <v>78.489999999999995</v>
      </c>
      <c r="G606">
        <v>84.3</v>
      </c>
      <c r="H606">
        <v>88.56</v>
      </c>
      <c r="I606">
        <v>85.54</v>
      </c>
      <c r="J606">
        <v>82.37</v>
      </c>
    </row>
    <row r="607" spans="2:10">
      <c r="B607">
        <v>2045</v>
      </c>
      <c r="C607">
        <v>77.739999999999995</v>
      </c>
      <c r="D607">
        <v>79.790000000000006</v>
      </c>
      <c r="E607">
        <v>84.51</v>
      </c>
      <c r="F607">
        <v>79.36</v>
      </c>
      <c r="G607">
        <v>84.34</v>
      </c>
      <c r="H607">
        <v>90.44</v>
      </c>
      <c r="I607">
        <v>85.37</v>
      </c>
      <c r="J607">
        <v>82.91</v>
      </c>
    </row>
    <row r="608" spans="2:10">
      <c r="B608">
        <v>2046</v>
      </c>
      <c r="C608">
        <v>79.39</v>
      </c>
      <c r="D608">
        <v>81.489999999999995</v>
      </c>
      <c r="E608">
        <v>86.97</v>
      </c>
      <c r="F608">
        <v>80.59</v>
      </c>
      <c r="G608">
        <v>87.53</v>
      </c>
      <c r="H608">
        <v>92.75</v>
      </c>
      <c r="I608">
        <v>87.89</v>
      </c>
      <c r="J608">
        <v>85.22</v>
      </c>
    </row>
    <row r="609" spans="2:10">
      <c r="B609">
        <v>2047</v>
      </c>
      <c r="C609">
        <v>81.05</v>
      </c>
      <c r="D609">
        <v>82.99</v>
      </c>
      <c r="E609">
        <v>88.53</v>
      </c>
      <c r="F609">
        <v>82.15</v>
      </c>
      <c r="G609">
        <v>87.59</v>
      </c>
      <c r="H609">
        <v>94.34</v>
      </c>
      <c r="I609">
        <v>89.39</v>
      </c>
      <c r="J609">
        <v>86.59</v>
      </c>
    </row>
    <row r="610" spans="2:10">
      <c r="B610">
        <v>2048</v>
      </c>
      <c r="C610">
        <v>80.77</v>
      </c>
      <c r="D610">
        <v>82.47</v>
      </c>
      <c r="E610">
        <v>88.75</v>
      </c>
      <c r="F610">
        <v>81.94</v>
      </c>
      <c r="G610">
        <v>88.52</v>
      </c>
      <c r="H610">
        <v>94.63</v>
      </c>
      <c r="I610">
        <v>89.57</v>
      </c>
      <c r="J610">
        <v>86.38</v>
      </c>
    </row>
    <row r="611" spans="2:10">
      <c r="B611">
        <v>2049</v>
      </c>
      <c r="C611">
        <v>80.44</v>
      </c>
      <c r="D611">
        <v>82.13</v>
      </c>
      <c r="E611">
        <v>88.27</v>
      </c>
      <c r="F611">
        <v>81.63</v>
      </c>
      <c r="G611">
        <v>88.1</v>
      </c>
      <c r="H611">
        <v>94.48</v>
      </c>
      <c r="I611">
        <v>89.15</v>
      </c>
      <c r="J611">
        <v>86.03</v>
      </c>
    </row>
    <row r="612" spans="2:10">
      <c r="B612">
        <v>2050</v>
      </c>
      <c r="C612">
        <v>80.91</v>
      </c>
      <c r="D612">
        <v>82.55</v>
      </c>
      <c r="E612">
        <v>88.96</v>
      </c>
      <c r="F612">
        <v>82.14</v>
      </c>
      <c r="G612">
        <v>88.72</v>
      </c>
      <c r="H612">
        <v>95.35</v>
      </c>
      <c r="I612">
        <v>89.94</v>
      </c>
      <c r="J612">
        <v>86.71</v>
      </c>
    </row>
    <row r="613" spans="2:10">
      <c r="B613">
        <v>2051</v>
      </c>
      <c r="C613">
        <v>82.75</v>
      </c>
      <c r="D613">
        <v>84.15</v>
      </c>
      <c r="E613">
        <v>91.02</v>
      </c>
      <c r="F613">
        <v>84.02</v>
      </c>
      <c r="G613">
        <v>90.71</v>
      </c>
      <c r="H613">
        <v>97.77</v>
      </c>
      <c r="I613">
        <v>92.2</v>
      </c>
      <c r="J613">
        <v>89</v>
      </c>
    </row>
    <row r="614" spans="2:10">
      <c r="B614">
        <v>2052</v>
      </c>
      <c r="C614">
        <v>83.38</v>
      </c>
      <c r="D614">
        <v>84.62</v>
      </c>
      <c r="E614">
        <v>91.79</v>
      </c>
      <c r="F614">
        <v>84.69</v>
      </c>
      <c r="G614">
        <v>91.5</v>
      </c>
      <c r="H614">
        <v>98.91</v>
      </c>
      <c r="I614">
        <v>93.19</v>
      </c>
      <c r="J614">
        <v>89.93</v>
      </c>
    </row>
    <row r="615" spans="2:10">
      <c r="B615">
        <v>2053</v>
      </c>
      <c r="C615">
        <v>83.36</v>
      </c>
      <c r="D615">
        <v>84.63</v>
      </c>
      <c r="E615">
        <v>91.92</v>
      </c>
      <c r="F615">
        <v>84.7</v>
      </c>
      <c r="G615">
        <v>91.64</v>
      </c>
      <c r="H615">
        <v>99.71</v>
      </c>
      <c r="I615">
        <v>93.14</v>
      </c>
      <c r="J615">
        <v>90.52</v>
      </c>
    </row>
    <row r="616" spans="2:10">
      <c r="B616">
        <v>2054</v>
      </c>
      <c r="C616">
        <v>85.16</v>
      </c>
      <c r="D616">
        <v>86.12</v>
      </c>
      <c r="E616">
        <v>93.84</v>
      </c>
      <c r="F616">
        <v>86.54</v>
      </c>
      <c r="G616">
        <v>93.56</v>
      </c>
      <c r="H616">
        <v>102.03</v>
      </c>
      <c r="I616">
        <v>94.79</v>
      </c>
      <c r="J616">
        <v>92.68</v>
      </c>
    </row>
    <row r="617" spans="2:10">
      <c r="B617">
        <v>2055</v>
      </c>
      <c r="C617">
        <v>85.62</v>
      </c>
      <c r="D617">
        <v>86.41</v>
      </c>
      <c r="E617">
        <v>94.19</v>
      </c>
      <c r="F617">
        <v>86.95</v>
      </c>
      <c r="G617">
        <v>94.17</v>
      </c>
      <c r="H617">
        <v>102.91</v>
      </c>
      <c r="I617">
        <v>94.82</v>
      </c>
      <c r="J617">
        <v>93.17</v>
      </c>
    </row>
    <row r="618" spans="2:10">
      <c r="B618">
        <v>2056</v>
      </c>
      <c r="C618">
        <v>85.28</v>
      </c>
      <c r="D618">
        <v>86.66</v>
      </c>
      <c r="E618">
        <v>94.83</v>
      </c>
      <c r="F618">
        <v>86.55</v>
      </c>
      <c r="G618">
        <v>94.62</v>
      </c>
      <c r="H618">
        <v>103.78</v>
      </c>
      <c r="I618">
        <v>94.92</v>
      </c>
      <c r="J618">
        <v>93.39</v>
      </c>
    </row>
    <row r="619" spans="2:10">
      <c r="B619">
        <v>2057</v>
      </c>
      <c r="C619">
        <v>85.28</v>
      </c>
      <c r="D619">
        <v>86.94</v>
      </c>
      <c r="E619">
        <v>95.43</v>
      </c>
      <c r="F619">
        <v>86.82</v>
      </c>
      <c r="G619">
        <v>95.18</v>
      </c>
      <c r="H619">
        <v>104.76</v>
      </c>
      <c r="I619">
        <v>95.61</v>
      </c>
      <c r="J619">
        <v>94.01</v>
      </c>
    </row>
    <row r="620" spans="2:10">
      <c r="B620">
        <v>2058</v>
      </c>
      <c r="C620">
        <v>85.12</v>
      </c>
      <c r="D620">
        <v>86.73</v>
      </c>
      <c r="E620">
        <v>95.47</v>
      </c>
      <c r="F620">
        <v>86.64</v>
      </c>
      <c r="G620">
        <v>95.24</v>
      </c>
      <c r="H620">
        <v>105.04</v>
      </c>
      <c r="I620">
        <v>95.75</v>
      </c>
      <c r="J620">
        <v>94.11</v>
      </c>
    </row>
    <row r="621" spans="2:10">
      <c r="B621">
        <v>2059</v>
      </c>
      <c r="C621">
        <v>85.41</v>
      </c>
      <c r="D621">
        <v>86.97</v>
      </c>
      <c r="E621">
        <v>96.04</v>
      </c>
      <c r="F621">
        <v>86.99</v>
      </c>
      <c r="G621">
        <v>95.78</v>
      </c>
      <c r="H621">
        <v>106.05</v>
      </c>
      <c r="I621">
        <v>96.31</v>
      </c>
      <c r="J621">
        <v>94.57</v>
      </c>
    </row>
    <row r="622" spans="2:10">
      <c r="B622">
        <v>2060</v>
      </c>
      <c r="C622">
        <v>85.97</v>
      </c>
      <c r="D622">
        <v>87.42</v>
      </c>
      <c r="E622">
        <v>96.78</v>
      </c>
      <c r="F622">
        <v>87.55</v>
      </c>
      <c r="G622">
        <v>96.79</v>
      </c>
      <c r="H622">
        <v>107.01</v>
      </c>
      <c r="I622">
        <v>97.24</v>
      </c>
      <c r="J622">
        <v>95.24</v>
      </c>
    </row>
    <row r="623" spans="2:10">
      <c r="B623">
        <v>2061</v>
      </c>
      <c r="C623">
        <v>86.23</v>
      </c>
      <c r="D623">
        <v>87.82</v>
      </c>
      <c r="E623">
        <v>97.34</v>
      </c>
      <c r="F623">
        <v>88.08</v>
      </c>
      <c r="G623">
        <v>97.71</v>
      </c>
      <c r="H623">
        <v>108.13</v>
      </c>
      <c r="I623">
        <v>97.9</v>
      </c>
      <c r="J623">
        <v>95.96</v>
      </c>
    </row>
    <row r="624" spans="2:10">
      <c r="B624">
        <v>2062</v>
      </c>
      <c r="C624">
        <v>87.62</v>
      </c>
      <c r="D624">
        <v>89.26</v>
      </c>
      <c r="E624">
        <v>99.62</v>
      </c>
      <c r="F624">
        <v>89.46</v>
      </c>
      <c r="G624">
        <v>99.41</v>
      </c>
      <c r="H624">
        <v>110.59</v>
      </c>
      <c r="I624">
        <v>99.76</v>
      </c>
      <c r="J624">
        <v>97.46</v>
      </c>
    </row>
    <row r="626" spans="1:10">
      <c r="A626" t="s">
        <v>99</v>
      </c>
      <c r="C626" t="s">
        <v>108</v>
      </c>
      <c r="D626" t="s">
        <v>109</v>
      </c>
      <c r="E626" t="s">
        <v>110</v>
      </c>
      <c r="F626" t="s">
        <v>107</v>
      </c>
      <c r="G626" t="s">
        <v>106</v>
      </c>
      <c r="H626" t="s">
        <v>104</v>
      </c>
      <c r="I626" t="s">
        <v>105</v>
      </c>
      <c r="J626" t="s">
        <v>22</v>
      </c>
    </row>
    <row r="627" spans="1:10">
      <c r="A627" t="s">
        <v>100</v>
      </c>
      <c r="B627">
        <v>2013</v>
      </c>
      <c r="C627">
        <v>61.2</v>
      </c>
      <c r="D627">
        <v>61.2</v>
      </c>
      <c r="E627">
        <v>61.2</v>
      </c>
      <c r="F627">
        <v>61.2</v>
      </c>
      <c r="G627">
        <v>61.2</v>
      </c>
      <c r="H627">
        <v>61.2</v>
      </c>
      <c r="I627">
        <v>61.2</v>
      </c>
      <c r="J627">
        <v>61.2</v>
      </c>
    </row>
    <row r="628" spans="1:10">
      <c r="A628" t="s">
        <v>103</v>
      </c>
      <c r="B628">
        <v>2014</v>
      </c>
      <c r="C628">
        <v>63.08</v>
      </c>
      <c r="D628">
        <v>63.08</v>
      </c>
      <c r="E628">
        <v>63.08</v>
      </c>
      <c r="F628">
        <v>63.08</v>
      </c>
      <c r="G628">
        <v>63.08</v>
      </c>
      <c r="H628">
        <v>63.08</v>
      </c>
      <c r="I628">
        <v>63.08</v>
      </c>
      <c r="J628">
        <v>63.08</v>
      </c>
    </row>
    <row r="629" spans="1:10">
      <c r="A629" t="s">
        <v>103</v>
      </c>
      <c r="B629">
        <v>2015</v>
      </c>
      <c r="C629">
        <v>65.75</v>
      </c>
      <c r="D629">
        <v>65.61</v>
      </c>
      <c r="E629">
        <v>65.400000000000006</v>
      </c>
      <c r="F629">
        <v>65.75</v>
      </c>
      <c r="G629">
        <v>65.34</v>
      </c>
      <c r="H629">
        <v>65.260000000000005</v>
      </c>
      <c r="I629">
        <v>65.36</v>
      </c>
      <c r="J629">
        <v>65.58</v>
      </c>
    </row>
    <row r="630" spans="1:10">
      <c r="A630" t="s">
        <v>101</v>
      </c>
      <c r="B630">
        <v>2016</v>
      </c>
      <c r="C630">
        <v>68.64</v>
      </c>
      <c r="D630">
        <v>68.36</v>
      </c>
      <c r="E630">
        <v>67.91</v>
      </c>
      <c r="F630">
        <v>68.64</v>
      </c>
      <c r="G630">
        <v>67.8</v>
      </c>
      <c r="H630">
        <v>67.63</v>
      </c>
      <c r="I630">
        <v>67.819999999999993</v>
      </c>
      <c r="J630">
        <v>68.290000000000006</v>
      </c>
    </row>
    <row r="631" spans="1:10">
      <c r="B631">
        <v>2017</v>
      </c>
      <c r="C631">
        <v>71.64</v>
      </c>
      <c r="D631">
        <v>71.2</v>
      </c>
      <c r="E631">
        <v>70.5</v>
      </c>
      <c r="F631">
        <v>71.650000000000006</v>
      </c>
      <c r="G631">
        <v>70.319999999999993</v>
      </c>
      <c r="H631">
        <v>70.069999999999993</v>
      </c>
      <c r="I631">
        <v>70.37</v>
      </c>
      <c r="J631">
        <v>71.099999999999994</v>
      </c>
    </row>
    <row r="632" spans="1:10">
      <c r="B632">
        <v>2018</v>
      </c>
      <c r="C632">
        <v>74.66</v>
      </c>
      <c r="D632">
        <v>74.05</v>
      </c>
      <c r="E632">
        <v>73.08</v>
      </c>
      <c r="F632">
        <v>74.67</v>
      </c>
      <c r="G632">
        <v>72.84</v>
      </c>
      <c r="H632">
        <v>72.48</v>
      </c>
      <c r="I632">
        <v>72.89</v>
      </c>
      <c r="J632">
        <v>73.91</v>
      </c>
    </row>
    <row r="633" spans="1:10">
      <c r="B633">
        <v>2019</v>
      </c>
      <c r="C633">
        <v>77.8</v>
      </c>
      <c r="D633">
        <v>77</v>
      </c>
      <c r="E633">
        <v>75.75</v>
      </c>
      <c r="F633">
        <v>77.81</v>
      </c>
      <c r="G633">
        <v>75.430000000000007</v>
      </c>
      <c r="H633">
        <v>74.97</v>
      </c>
      <c r="I633">
        <v>75.5</v>
      </c>
      <c r="J633">
        <v>76.819999999999993</v>
      </c>
    </row>
    <row r="634" spans="1:10">
      <c r="B634">
        <v>2020</v>
      </c>
      <c r="C634">
        <v>81.19</v>
      </c>
      <c r="D634">
        <v>80.19</v>
      </c>
      <c r="E634">
        <v>78.63</v>
      </c>
      <c r="F634">
        <v>81.2</v>
      </c>
      <c r="G634">
        <v>78.23</v>
      </c>
      <c r="H634">
        <v>77.66</v>
      </c>
      <c r="I634">
        <v>78.319999999999993</v>
      </c>
      <c r="J634">
        <v>79.959999999999994</v>
      </c>
    </row>
    <row r="635" spans="1:10">
      <c r="B635">
        <v>2021</v>
      </c>
      <c r="C635">
        <v>84.6</v>
      </c>
      <c r="D635">
        <v>83.38</v>
      </c>
      <c r="E635">
        <v>81.489999999999995</v>
      </c>
      <c r="F635">
        <v>84.61</v>
      </c>
      <c r="G635">
        <v>81.010000000000005</v>
      </c>
      <c r="H635">
        <v>80.319999999999993</v>
      </c>
      <c r="I635">
        <v>81.12</v>
      </c>
      <c r="J635">
        <v>83.11</v>
      </c>
    </row>
    <row r="636" spans="1:10">
      <c r="B636">
        <v>2022</v>
      </c>
      <c r="C636">
        <v>88.17</v>
      </c>
      <c r="D636">
        <v>86.72</v>
      </c>
      <c r="E636">
        <v>84.48</v>
      </c>
      <c r="F636">
        <v>88.18</v>
      </c>
      <c r="G636">
        <v>83.91</v>
      </c>
      <c r="H636">
        <v>83.09</v>
      </c>
      <c r="I636">
        <v>84.04</v>
      </c>
      <c r="J636">
        <v>86.4</v>
      </c>
    </row>
    <row r="637" spans="1:10">
      <c r="B637">
        <v>2023</v>
      </c>
      <c r="C637">
        <v>91.88</v>
      </c>
      <c r="D637">
        <v>90.19</v>
      </c>
      <c r="E637">
        <v>87.57</v>
      </c>
      <c r="F637">
        <v>91.9</v>
      </c>
      <c r="G637">
        <v>86.9</v>
      </c>
      <c r="H637">
        <v>85.95</v>
      </c>
      <c r="I637">
        <v>87.06</v>
      </c>
      <c r="J637">
        <v>89.81</v>
      </c>
    </row>
    <row r="638" spans="1:10">
      <c r="B638">
        <v>2024</v>
      </c>
      <c r="C638">
        <v>95.78</v>
      </c>
      <c r="D638">
        <v>93.83</v>
      </c>
      <c r="E638">
        <v>90.8</v>
      </c>
      <c r="F638">
        <v>95.81</v>
      </c>
      <c r="G638">
        <v>90.04</v>
      </c>
      <c r="H638">
        <v>88.95</v>
      </c>
      <c r="I638">
        <v>90.21</v>
      </c>
      <c r="J638">
        <v>93.39</v>
      </c>
    </row>
    <row r="639" spans="1:10">
      <c r="B639">
        <v>2025</v>
      </c>
      <c r="C639">
        <v>99.86</v>
      </c>
      <c r="D639">
        <v>97.62</v>
      </c>
      <c r="E639">
        <v>94.16</v>
      </c>
      <c r="F639">
        <v>99.89</v>
      </c>
      <c r="G639">
        <v>93.29</v>
      </c>
      <c r="H639">
        <v>92.05</v>
      </c>
      <c r="I639">
        <v>93.49</v>
      </c>
      <c r="J639">
        <v>97.12</v>
      </c>
    </row>
    <row r="640" spans="1:10">
      <c r="B640">
        <v>2026</v>
      </c>
      <c r="C640">
        <v>104.1</v>
      </c>
      <c r="D640">
        <v>101.55</v>
      </c>
      <c r="E640">
        <v>97.63</v>
      </c>
      <c r="F640">
        <v>104.13</v>
      </c>
      <c r="G640">
        <v>96.65</v>
      </c>
      <c r="H640">
        <v>95.24</v>
      </c>
      <c r="I640">
        <v>96.88</v>
      </c>
      <c r="J640">
        <v>100.98</v>
      </c>
    </row>
    <row r="641" spans="2:10">
      <c r="B641">
        <v>2027</v>
      </c>
      <c r="C641">
        <v>108.52</v>
      </c>
      <c r="D641">
        <v>105.65</v>
      </c>
      <c r="E641">
        <v>101.24</v>
      </c>
      <c r="F641">
        <v>108.55</v>
      </c>
      <c r="G641">
        <v>100.13</v>
      </c>
      <c r="H641">
        <v>98.56</v>
      </c>
      <c r="I641">
        <v>100.39</v>
      </c>
      <c r="J641">
        <v>105.01</v>
      </c>
    </row>
    <row r="642" spans="2:10">
      <c r="B642">
        <v>2028</v>
      </c>
      <c r="C642">
        <v>113.11</v>
      </c>
      <c r="D642">
        <v>109.89</v>
      </c>
      <c r="E642">
        <v>104.96</v>
      </c>
      <c r="F642">
        <v>113.15</v>
      </c>
      <c r="G642">
        <v>103.72</v>
      </c>
      <c r="H642">
        <v>101.97</v>
      </c>
      <c r="I642">
        <v>104.01</v>
      </c>
      <c r="J642">
        <v>109.17</v>
      </c>
    </row>
    <row r="643" spans="2:10">
      <c r="B643">
        <v>2029</v>
      </c>
      <c r="C643">
        <v>117.89</v>
      </c>
      <c r="D643">
        <v>114.3</v>
      </c>
      <c r="E643">
        <v>108.81</v>
      </c>
      <c r="F643">
        <v>117.93</v>
      </c>
      <c r="G643">
        <v>107.44</v>
      </c>
      <c r="H643">
        <v>105.49</v>
      </c>
      <c r="I643">
        <v>107.76</v>
      </c>
      <c r="J643">
        <v>113.5</v>
      </c>
    </row>
    <row r="644" spans="2:10">
      <c r="B644">
        <v>2030</v>
      </c>
      <c r="C644">
        <v>122.87</v>
      </c>
      <c r="D644">
        <v>118.88</v>
      </c>
      <c r="E644">
        <v>112.81</v>
      </c>
      <c r="F644">
        <v>122.92</v>
      </c>
      <c r="G644">
        <v>111.29</v>
      </c>
      <c r="H644">
        <v>109.14</v>
      </c>
      <c r="I644">
        <v>111.64</v>
      </c>
      <c r="J644">
        <v>118</v>
      </c>
    </row>
    <row r="645" spans="2:10">
      <c r="B645">
        <v>2031</v>
      </c>
      <c r="C645">
        <v>128.06</v>
      </c>
      <c r="D645">
        <v>123.65</v>
      </c>
      <c r="E645">
        <v>116.95</v>
      </c>
      <c r="F645">
        <v>128.11000000000001</v>
      </c>
      <c r="G645">
        <v>115.28</v>
      </c>
      <c r="H645">
        <v>112.91</v>
      </c>
      <c r="I645">
        <v>115.66</v>
      </c>
      <c r="J645">
        <v>122.67</v>
      </c>
    </row>
    <row r="646" spans="2:10">
      <c r="B646">
        <v>2032</v>
      </c>
      <c r="C646">
        <v>133.47999999999999</v>
      </c>
      <c r="D646">
        <v>128.61000000000001</v>
      </c>
      <c r="E646">
        <v>121.24</v>
      </c>
      <c r="F646">
        <v>133.54</v>
      </c>
      <c r="G646">
        <v>119.41</v>
      </c>
      <c r="H646">
        <v>116.82</v>
      </c>
      <c r="I646">
        <v>119.83</v>
      </c>
      <c r="J646">
        <v>127.54</v>
      </c>
    </row>
    <row r="647" spans="2:10">
      <c r="B647">
        <v>2033</v>
      </c>
      <c r="C647">
        <v>102.09</v>
      </c>
      <c r="D647">
        <v>100.53</v>
      </c>
      <c r="E647">
        <v>98.29</v>
      </c>
      <c r="F647">
        <v>104.81</v>
      </c>
      <c r="G647">
        <v>97.35</v>
      </c>
      <c r="H647">
        <v>96.93</v>
      </c>
      <c r="I647">
        <v>99.52</v>
      </c>
      <c r="J647">
        <v>102.97</v>
      </c>
    </row>
    <row r="648" spans="2:10">
      <c r="B648">
        <v>2034</v>
      </c>
      <c r="C648">
        <v>101.98</v>
      </c>
      <c r="D648">
        <v>109.18</v>
      </c>
      <c r="E648">
        <v>98.91</v>
      </c>
      <c r="F648">
        <v>104.63</v>
      </c>
      <c r="G648">
        <v>98.17</v>
      </c>
      <c r="H648">
        <v>98.21</v>
      </c>
      <c r="I648">
        <v>99.5</v>
      </c>
      <c r="J648">
        <v>102.97</v>
      </c>
    </row>
    <row r="649" spans="2:10">
      <c r="B649">
        <v>2035</v>
      </c>
      <c r="C649">
        <v>102.65</v>
      </c>
      <c r="D649">
        <v>111.03</v>
      </c>
      <c r="E649">
        <v>102.22</v>
      </c>
      <c r="F649">
        <v>105.38</v>
      </c>
      <c r="G649">
        <v>100.74</v>
      </c>
      <c r="H649">
        <v>103.59</v>
      </c>
      <c r="I649">
        <v>106.16</v>
      </c>
      <c r="J649">
        <v>104.25</v>
      </c>
    </row>
    <row r="650" spans="2:10">
      <c r="B650">
        <v>2036</v>
      </c>
      <c r="C650">
        <v>103</v>
      </c>
      <c r="D650">
        <v>112.12</v>
      </c>
      <c r="E650">
        <v>105.08</v>
      </c>
      <c r="F650">
        <v>105.82</v>
      </c>
      <c r="G650">
        <v>103.19</v>
      </c>
      <c r="H650">
        <v>105.01</v>
      </c>
      <c r="I650">
        <v>107.49</v>
      </c>
      <c r="J650">
        <v>104.17</v>
      </c>
    </row>
    <row r="651" spans="2:10">
      <c r="B651">
        <v>2037</v>
      </c>
      <c r="C651">
        <v>104.12</v>
      </c>
      <c r="D651">
        <v>111.95</v>
      </c>
      <c r="E651">
        <v>105.94</v>
      </c>
      <c r="F651">
        <v>105.86</v>
      </c>
      <c r="G651">
        <v>104.35</v>
      </c>
      <c r="H651">
        <v>105.25</v>
      </c>
      <c r="I651">
        <v>108.31</v>
      </c>
      <c r="J651">
        <v>103.9</v>
      </c>
    </row>
    <row r="652" spans="2:10">
      <c r="B652">
        <v>2038</v>
      </c>
      <c r="C652">
        <v>104.95</v>
      </c>
      <c r="D652">
        <v>112.29</v>
      </c>
      <c r="E652">
        <v>107.43</v>
      </c>
      <c r="F652">
        <v>106.53</v>
      </c>
      <c r="G652">
        <v>103.94</v>
      </c>
      <c r="H652">
        <v>110.72</v>
      </c>
      <c r="I652">
        <v>107.74</v>
      </c>
      <c r="J652">
        <v>104.75</v>
      </c>
    </row>
    <row r="653" spans="2:10">
      <c r="B653">
        <v>2039</v>
      </c>
      <c r="C653">
        <v>104.7</v>
      </c>
      <c r="D653">
        <v>111.78</v>
      </c>
      <c r="E653">
        <v>106.78</v>
      </c>
      <c r="F653">
        <v>106.39</v>
      </c>
      <c r="G653">
        <v>108.33</v>
      </c>
      <c r="H653">
        <v>112.68</v>
      </c>
      <c r="I653">
        <v>112</v>
      </c>
      <c r="J653">
        <v>106.52</v>
      </c>
    </row>
    <row r="654" spans="2:10">
      <c r="B654">
        <v>2040</v>
      </c>
      <c r="C654">
        <v>105.04</v>
      </c>
      <c r="D654">
        <v>111.86</v>
      </c>
      <c r="E654">
        <v>111.18</v>
      </c>
      <c r="F654">
        <v>106.25</v>
      </c>
      <c r="G654">
        <v>110.23</v>
      </c>
      <c r="H654">
        <v>113.37</v>
      </c>
      <c r="I654">
        <v>113.75</v>
      </c>
      <c r="J654">
        <v>107.36</v>
      </c>
    </row>
    <row r="655" spans="2:10">
      <c r="B655">
        <v>2041</v>
      </c>
      <c r="C655">
        <v>105.49</v>
      </c>
      <c r="D655">
        <v>111.96</v>
      </c>
      <c r="E655">
        <v>113.95</v>
      </c>
      <c r="F655">
        <v>109.09</v>
      </c>
      <c r="G655">
        <v>111.39</v>
      </c>
      <c r="H655">
        <v>119.1</v>
      </c>
      <c r="I655">
        <v>114.64</v>
      </c>
      <c r="J655">
        <v>108.79</v>
      </c>
    </row>
    <row r="656" spans="2:10">
      <c r="B656">
        <v>2042</v>
      </c>
      <c r="C656">
        <v>107.72</v>
      </c>
      <c r="D656">
        <v>114.19</v>
      </c>
      <c r="E656">
        <v>115.18</v>
      </c>
      <c r="F656">
        <v>109.42</v>
      </c>
      <c r="G656">
        <v>116.18</v>
      </c>
      <c r="H656">
        <v>121.98</v>
      </c>
      <c r="I656">
        <v>119.46</v>
      </c>
      <c r="J656">
        <v>111.91</v>
      </c>
    </row>
    <row r="657" spans="2:10">
      <c r="B657">
        <v>2043</v>
      </c>
      <c r="C657">
        <v>109.96</v>
      </c>
      <c r="D657">
        <v>116.08</v>
      </c>
      <c r="E657">
        <v>118.29</v>
      </c>
      <c r="F657">
        <v>111.17</v>
      </c>
      <c r="G657">
        <v>120.01</v>
      </c>
      <c r="H657">
        <v>125.44</v>
      </c>
      <c r="I657">
        <v>123.3</v>
      </c>
      <c r="J657">
        <v>114.9</v>
      </c>
    </row>
    <row r="658" spans="2:10">
      <c r="B658">
        <v>2044</v>
      </c>
      <c r="C658">
        <v>110.08</v>
      </c>
      <c r="D658">
        <v>115.98</v>
      </c>
      <c r="E658">
        <v>120.67</v>
      </c>
      <c r="F658">
        <v>111.44</v>
      </c>
      <c r="G658">
        <v>121.13</v>
      </c>
      <c r="H658">
        <v>125.99</v>
      </c>
      <c r="I658">
        <v>124.43</v>
      </c>
      <c r="J658">
        <v>117.27</v>
      </c>
    </row>
    <row r="659" spans="2:10">
      <c r="B659">
        <v>2045</v>
      </c>
      <c r="C659">
        <v>111.38</v>
      </c>
      <c r="D659">
        <v>117.06</v>
      </c>
      <c r="E659">
        <v>120.88</v>
      </c>
      <c r="F659">
        <v>113.44</v>
      </c>
      <c r="G659">
        <v>121.44</v>
      </c>
      <c r="H659">
        <v>131.1</v>
      </c>
      <c r="I659">
        <v>124.31</v>
      </c>
      <c r="J659">
        <v>118.42</v>
      </c>
    </row>
    <row r="660" spans="2:10">
      <c r="B660">
        <v>2046</v>
      </c>
      <c r="C660">
        <v>113.77</v>
      </c>
      <c r="D660">
        <v>119.37</v>
      </c>
      <c r="E660">
        <v>126.56</v>
      </c>
      <c r="F660">
        <v>115.26</v>
      </c>
      <c r="G660">
        <v>127.97</v>
      </c>
      <c r="H660">
        <v>134.63</v>
      </c>
      <c r="I660">
        <v>129.80000000000001</v>
      </c>
      <c r="J660">
        <v>122.44</v>
      </c>
    </row>
    <row r="661" spans="2:10">
      <c r="B661">
        <v>2047</v>
      </c>
      <c r="C661">
        <v>117.39</v>
      </c>
      <c r="D661">
        <v>122.56</v>
      </c>
      <c r="E661">
        <v>129.41</v>
      </c>
      <c r="F661">
        <v>118.68</v>
      </c>
      <c r="G661">
        <v>128.69</v>
      </c>
      <c r="H661">
        <v>137.46</v>
      </c>
      <c r="I661">
        <v>132.56</v>
      </c>
      <c r="J661">
        <v>124.87</v>
      </c>
    </row>
    <row r="662" spans="2:10">
      <c r="B662">
        <v>2048</v>
      </c>
      <c r="C662">
        <v>117.25</v>
      </c>
      <c r="D662">
        <v>121.98</v>
      </c>
      <c r="E662">
        <v>130.02000000000001</v>
      </c>
      <c r="F662">
        <v>118.78</v>
      </c>
      <c r="G662">
        <v>130.21</v>
      </c>
      <c r="H662">
        <v>138.69</v>
      </c>
      <c r="I662">
        <v>133.11000000000001</v>
      </c>
      <c r="J662">
        <v>125.04</v>
      </c>
    </row>
    <row r="663" spans="2:10">
      <c r="B663">
        <v>2049</v>
      </c>
      <c r="C663">
        <v>116.58</v>
      </c>
      <c r="D663">
        <v>121.44</v>
      </c>
      <c r="E663">
        <v>129.44</v>
      </c>
      <c r="F663">
        <v>118.33</v>
      </c>
      <c r="G663">
        <v>129.68</v>
      </c>
      <c r="H663">
        <v>138.77000000000001</v>
      </c>
      <c r="I663">
        <v>132.43</v>
      </c>
      <c r="J663">
        <v>124.68</v>
      </c>
    </row>
    <row r="664" spans="2:10">
      <c r="B664">
        <v>2050</v>
      </c>
      <c r="C664">
        <v>116.8</v>
      </c>
      <c r="D664">
        <v>121.41</v>
      </c>
      <c r="E664">
        <v>130.13</v>
      </c>
      <c r="F664">
        <v>118.6</v>
      </c>
      <c r="G664">
        <v>130.22</v>
      </c>
      <c r="H664">
        <v>140</v>
      </c>
      <c r="I664">
        <v>133.30000000000001</v>
      </c>
      <c r="J664">
        <v>125.62</v>
      </c>
    </row>
    <row r="665" spans="2:10">
      <c r="B665">
        <v>2051</v>
      </c>
      <c r="C665">
        <v>119.11</v>
      </c>
      <c r="D665">
        <v>123.06</v>
      </c>
      <c r="E665">
        <v>132.72</v>
      </c>
      <c r="F665">
        <v>120.99</v>
      </c>
      <c r="G665">
        <v>132.63</v>
      </c>
      <c r="H665">
        <v>143.44</v>
      </c>
      <c r="I665">
        <v>136.36000000000001</v>
      </c>
      <c r="J665">
        <v>128.72</v>
      </c>
    </row>
    <row r="666" spans="2:10">
      <c r="B666">
        <v>2052</v>
      </c>
      <c r="C666">
        <v>119.81</v>
      </c>
      <c r="D666">
        <v>123.57</v>
      </c>
      <c r="E666">
        <v>133.47</v>
      </c>
      <c r="F666">
        <v>121.75</v>
      </c>
      <c r="G666">
        <v>133.4</v>
      </c>
      <c r="H666">
        <v>145.29</v>
      </c>
      <c r="I666">
        <v>137.72</v>
      </c>
      <c r="J666">
        <v>130.01</v>
      </c>
    </row>
    <row r="667" spans="2:10">
      <c r="B667">
        <v>2053</v>
      </c>
      <c r="C667">
        <v>120.41</v>
      </c>
      <c r="D667">
        <v>124.21</v>
      </c>
      <c r="E667">
        <v>134.5</v>
      </c>
      <c r="F667">
        <v>122.36</v>
      </c>
      <c r="G667">
        <v>134.41999999999999</v>
      </c>
      <c r="H667">
        <v>147.97</v>
      </c>
      <c r="I667">
        <v>137.55000000000001</v>
      </c>
      <c r="J667">
        <v>132.1</v>
      </c>
    </row>
    <row r="668" spans="2:10">
      <c r="B668">
        <v>2054</v>
      </c>
      <c r="C668">
        <v>122.74</v>
      </c>
      <c r="D668">
        <v>126.11</v>
      </c>
      <c r="E668">
        <v>137.05000000000001</v>
      </c>
      <c r="F668">
        <v>124.77</v>
      </c>
      <c r="G668">
        <v>137.03</v>
      </c>
      <c r="H668">
        <v>151.63999999999999</v>
      </c>
      <c r="I668">
        <v>138.55000000000001</v>
      </c>
      <c r="J668">
        <v>135.36000000000001</v>
      </c>
    </row>
    <row r="669" spans="2:10">
      <c r="B669">
        <v>2055</v>
      </c>
      <c r="C669">
        <v>123.62</v>
      </c>
      <c r="D669">
        <v>126.62</v>
      </c>
      <c r="E669">
        <v>138.16</v>
      </c>
      <c r="F669">
        <v>125.83</v>
      </c>
      <c r="G669">
        <v>139.54</v>
      </c>
      <c r="H669">
        <v>153.19999999999999</v>
      </c>
      <c r="I669">
        <v>138.84</v>
      </c>
      <c r="J669">
        <v>136.46</v>
      </c>
    </row>
    <row r="670" spans="2:10">
      <c r="B670">
        <v>2056</v>
      </c>
      <c r="C670">
        <v>123.45</v>
      </c>
      <c r="D670">
        <v>127.04</v>
      </c>
      <c r="E670">
        <v>139.41999999999999</v>
      </c>
      <c r="F670">
        <v>125.23</v>
      </c>
      <c r="G670">
        <v>140.69</v>
      </c>
      <c r="H670">
        <v>155.62</v>
      </c>
      <c r="I670">
        <v>139.35</v>
      </c>
      <c r="J670">
        <v>137.02000000000001</v>
      </c>
    </row>
    <row r="671" spans="2:10">
      <c r="B671">
        <v>2057</v>
      </c>
      <c r="C671">
        <v>123.54</v>
      </c>
      <c r="D671">
        <v>127.66</v>
      </c>
      <c r="E671">
        <v>140.97</v>
      </c>
      <c r="F671">
        <v>125.5</v>
      </c>
      <c r="G671">
        <v>141.99</v>
      </c>
      <c r="H671">
        <v>157.56</v>
      </c>
      <c r="I671">
        <v>140.37</v>
      </c>
      <c r="J671">
        <v>138.12</v>
      </c>
    </row>
    <row r="672" spans="2:10">
      <c r="B672">
        <v>2058</v>
      </c>
      <c r="C672">
        <v>123.35</v>
      </c>
      <c r="D672">
        <v>127.25</v>
      </c>
      <c r="E672">
        <v>141.19999999999999</v>
      </c>
      <c r="F672">
        <v>125.31</v>
      </c>
      <c r="G672">
        <v>141.97</v>
      </c>
      <c r="H672">
        <v>158.66999999999999</v>
      </c>
      <c r="I672">
        <v>141</v>
      </c>
      <c r="J672">
        <v>138.63</v>
      </c>
    </row>
    <row r="673" spans="1:10">
      <c r="B673">
        <v>2059</v>
      </c>
      <c r="C673">
        <v>124.15</v>
      </c>
      <c r="D673">
        <v>128.01</v>
      </c>
      <c r="E673">
        <v>142.58000000000001</v>
      </c>
      <c r="F673">
        <v>126.32</v>
      </c>
      <c r="G673">
        <v>143.12</v>
      </c>
      <c r="H673">
        <v>161.27000000000001</v>
      </c>
      <c r="I673">
        <v>142.29</v>
      </c>
      <c r="J673">
        <v>139.68</v>
      </c>
    </row>
    <row r="674" spans="1:10">
      <c r="B674">
        <v>2060</v>
      </c>
      <c r="C674">
        <v>124.63</v>
      </c>
      <c r="D674">
        <v>128.21</v>
      </c>
      <c r="E674">
        <v>143.56</v>
      </c>
      <c r="F674">
        <v>126.91</v>
      </c>
      <c r="G674">
        <v>145.57</v>
      </c>
      <c r="H674">
        <v>163.66</v>
      </c>
      <c r="I674">
        <v>144.91</v>
      </c>
      <c r="J674">
        <v>140.87</v>
      </c>
    </row>
    <row r="675" spans="1:10">
      <c r="B675">
        <v>2061</v>
      </c>
      <c r="C675">
        <v>125.05</v>
      </c>
      <c r="D675">
        <v>128.63</v>
      </c>
      <c r="E675">
        <v>144.93</v>
      </c>
      <c r="F675">
        <v>127.63</v>
      </c>
      <c r="G675">
        <v>147.76</v>
      </c>
      <c r="H675">
        <v>166.12</v>
      </c>
      <c r="I675">
        <v>146.13999999999999</v>
      </c>
      <c r="J675">
        <v>142.18</v>
      </c>
    </row>
    <row r="676" spans="1:10">
      <c r="B676">
        <v>2062</v>
      </c>
      <c r="C676">
        <v>125.79</v>
      </c>
      <c r="D676">
        <v>129.54</v>
      </c>
      <c r="E676">
        <v>149.01</v>
      </c>
      <c r="F676">
        <v>128.38</v>
      </c>
      <c r="G676">
        <v>149.44</v>
      </c>
      <c r="H676">
        <v>170.9</v>
      </c>
      <c r="I676">
        <v>147.08000000000001</v>
      </c>
      <c r="J676">
        <v>143.31</v>
      </c>
    </row>
    <row r="678" spans="1:10">
      <c r="A678" t="s">
        <v>99</v>
      </c>
      <c r="C678" t="s">
        <v>108</v>
      </c>
      <c r="D678" t="s">
        <v>109</v>
      </c>
      <c r="E678" t="s">
        <v>110</v>
      </c>
      <c r="F678" t="s">
        <v>107</v>
      </c>
      <c r="G678" t="s">
        <v>106</v>
      </c>
      <c r="H678" t="s">
        <v>104</v>
      </c>
      <c r="I678" t="s">
        <v>105</v>
      </c>
      <c r="J678" t="s">
        <v>22</v>
      </c>
    </row>
    <row r="679" spans="1:10">
      <c r="A679" t="s">
        <v>100</v>
      </c>
      <c r="B679">
        <v>2013</v>
      </c>
      <c r="C679">
        <v>61.2</v>
      </c>
      <c r="D679">
        <v>61.2</v>
      </c>
      <c r="E679">
        <v>61.2</v>
      </c>
      <c r="F679">
        <v>61.2</v>
      </c>
      <c r="G679">
        <v>61.2</v>
      </c>
      <c r="H679">
        <v>61.2</v>
      </c>
      <c r="I679">
        <v>61.2</v>
      </c>
      <c r="J679">
        <v>61.2</v>
      </c>
    </row>
    <row r="680" spans="1:10">
      <c r="A680" t="s">
        <v>103</v>
      </c>
      <c r="B680">
        <v>2014</v>
      </c>
      <c r="C680">
        <v>63.08</v>
      </c>
      <c r="D680">
        <v>63.08</v>
      </c>
      <c r="E680">
        <v>63.08</v>
      </c>
      <c r="F680">
        <v>63.08</v>
      </c>
      <c r="G680">
        <v>63.08</v>
      </c>
      <c r="H680">
        <v>63.08</v>
      </c>
      <c r="I680">
        <v>63.08</v>
      </c>
      <c r="J680">
        <v>63.08</v>
      </c>
    </row>
    <row r="681" spans="1:10">
      <c r="A681" t="s">
        <v>103</v>
      </c>
      <c r="B681">
        <v>2015</v>
      </c>
      <c r="C681">
        <v>65.55</v>
      </c>
      <c r="D681">
        <v>65.45</v>
      </c>
      <c r="E681">
        <v>65.260000000000005</v>
      </c>
      <c r="F681">
        <v>65.569999999999993</v>
      </c>
      <c r="G681">
        <v>65.22</v>
      </c>
      <c r="H681">
        <v>65.22</v>
      </c>
      <c r="I681">
        <v>65.260000000000005</v>
      </c>
      <c r="J681">
        <v>65.489999999999995</v>
      </c>
    </row>
    <row r="682" spans="1:10">
      <c r="A682" t="s">
        <v>103</v>
      </c>
      <c r="B682">
        <v>2016</v>
      </c>
      <c r="C682">
        <v>68.22</v>
      </c>
      <c r="D682">
        <v>68.03</v>
      </c>
      <c r="E682">
        <v>67.63</v>
      </c>
      <c r="F682">
        <v>68.260000000000005</v>
      </c>
      <c r="G682">
        <v>67.53</v>
      </c>
      <c r="H682">
        <v>67.540000000000006</v>
      </c>
      <c r="I682">
        <v>67.63</v>
      </c>
      <c r="J682">
        <v>68.099999999999994</v>
      </c>
    </row>
    <row r="683" spans="1:10">
      <c r="B683">
        <v>2017</v>
      </c>
      <c r="C683">
        <v>70.989999999999995</v>
      </c>
      <c r="D683">
        <v>70.680000000000007</v>
      </c>
      <c r="E683">
        <v>70.069999999999993</v>
      </c>
      <c r="F683">
        <v>71.040000000000006</v>
      </c>
      <c r="G683">
        <v>69.91</v>
      </c>
      <c r="H683">
        <v>69.930000000000007</v>
      </c>
      <c r="I683">
        <v>70.06</v>
      </c>
      <c r="J683">
        <v>70.8</v>
      </c>
    </row>
    <row r="684" spans="1:10">
      <c r="B684">
        <v>2018</v>
      </c>
      <c r="C684">
        <v>73.75</v>
      </c>
      <c r="D684">
        <v>73.33</v>
      </c>
      <c r="E684">
        <v>72.489999999999995</v>
      </c>
      <c r="F684">
        <v>73.83</v>
      </c>
      <c r="G684">
        <v>72.27</v>
      </c>
      <c r="H684">
        <v>72.290000000000006</v>
      </c>
      <c r="I684">
        <v>72.47</v>
      </c>
      <c r="J684">
        <v>73.489999999999995</v>
      </c>
    </row>
    <row r="685" spans="1:10">
      <c r="B685">
        <v>2019</v>
      </c>
      <c r="C685">
        <v>76.61</v>
      </c>
      <c r="D685">
        <v>76.06</v>
      </c>
      <c r="E685">
        <v>74.98</v>
      </c>
      <c r="F685">
        <v>76.72</v>
      </c>
      <c r="G685">
        <v>74.69</v>
      </c>
      <c r="H685">
        <v>74.72</v>
      </c>
      <c r="I685">
        <v>74.959999999999994</v>
      </c>
      <c r="J685">
        <v>76.28</v>
      </c>
    </row>
    <row r="686" spans="1:10">
      <c r="B686">
        <v>2020</v>
      </c>
      <c r="C686">
        <v>79.709999999999994</v>
      </c>
      <c r="D686">
        <v>79.02</v>
      </c>
      <c r="E686">
        <v>77.66</v>
      </c>
      <c r="F686">
        <v>79.84</v>
      </c>
      <c r="G686">
        <v>77.31</v>
      </c>
      <c r="H686">
        <v>77.34</v>
      </c>
      <c r="I686">
        <v>77.64</v>
      </c>
      <c r="J686">
        <v>79.290000000000006</v>
      </c>
    </row>
    <row r="687" spans="1:10">
      <c r="B687">
        <v>2021</v>
      </c>
      <c r="C687">
        <v>82.8</v>
      </c>
      <c r="D687">
        <v>81.97</v>
      </c>
      <c r="E687">
        <v>80.33</v>
      </c>
      <c r="F687">
        <v>82.96</v>
      </c>
      <c r="G687">
        <v>79.91</v>
      </c>
      <c r="H687">
        <v>79.95</v>
      </c>
      <c r="I687">
        <v>80.3</v>
      </c>
      <c r="J687">
        <v>82.29</v>
      </c>
    </row>
    <row r="688" spans="1:10">
      <c r="B688">
        <v>2022</v>
      </c>
      <c r="C688">
        <v>86.03</v>
      </c>
      <c r="D688">
        <v>85.04</v>
      </c>
      <c r="E688">
        <v>83.1</v>
      </c>
      <c r="F688">
        <v>86.21</v>
      </c>
      <c r="G688">
        <v>82.6</v>
      </c>
      <c r="H688">
        <v>82.64</v>
      </c>
      <c r="I688">
        <v>83.07</v>
      </c>
      <c r="J688">
        <v>85.43</v>
      </c>
    </row>
    <row r="689" spans="2:10">
      <c r="B689">
        <v>2023</v>
      </c>
      <c r="C689">
        <v>89.38</v>
      </c>
      <c r="D689">
        <v>88.23</v>
      </c>
      <c r="E689">
        <v>85.97</v>
      </c>
      <c r="F689">
        <v>89.6</v>
      </c>
      <c r="G689">
        <v>85.38</v>
      </c>
      <c r="H689">
        <v>85.43</v>
      </c>
      <c r="I689">
        <v>85.92</v>
      </c>
      <c r="J689">
        <v>88.67</v>
      </c>
    </row>
    <row r="690" spans="2:10">
      <c r="B690">
        <v>2024</v>
      </c>
      <c r="C690">
        <v>92.89</v>
      </c>
      <c r="D690">
        <v>91.56</v>
      </c>
      <c r="E690">
        <v>88.96</v>
      </c>
      <c r="F690">
        <v>93.14</v>
      </c>
      <c r="G690">
        <v>88.29</v>
      </c>
      <c r="H690">
        <v>88.35</v>
      </c>
      <c r="I690">
        <v>88.91</v>
      </c>
      <c r="J690">
        <v>92.08</v>
      </c>
    </row>
    <row r="691" spans="2:10">
      <c r="B691">
        <v>2025</v>
      </c>
      <c r="C691">
        <v>96.55</v>
      </c>
      <c r="D691">
        <v>95.03</v>
      </c>
      <c r="E691">
        <v>92.06</v>
      </c>
      <c r="F691">
        <v>96.83</v>
      </c>
      <c r="G691">
        <v>91.3</v>
      </c>
      <c r="H691">
        <v>91.37</v>
      </c>
      <c r="I691">
        <v>92.01</v>
      </c>
      <c r="J691">
        <v>95.62</v>
      </c>
    </row>
    <row r="692" spans="2:10">
      <c r="B692">
        <v>2026</v>
      </c>
      <c r="C692">
        <v>100.33</v>
      </c>
      <c r="D692">
        <v>98.61</v>
      </c>
      <c r="E692">
        <v>95.26</v>
      </c>
      <c r="F692">
        <v>100.66</v>
      </c>
      <c r="G692">
        <v>94.4</v>
      </c>
      <c r="H692">
        <v>94.48</v>
      </c>
      <c r="I692">
        <v>95.2</v>
      </c>
      <c r="J692">
        <v>99.28</v>
      </c>
    </row>
    <row r="693" spans="2:10">
      <c r="B693">
        <v>2027</v>
      </c>
      <c r="C693">
        <v>104.28</v>
      </c>
      <c r="D693">
        <v>102.34</v>
      </c>
      <c r="E693">
        <v>98.58</v>
      </c>
      <c r="F693">
        <v>104.64</v>
      </c>
      <c r="G693">
        <v>97.61</v>
      </c>
      <c r="H693">
        <v>97.7</v>
      </c>
      <c r="I693">
        <v>98.51</v>
      </c>
      <c r="J693">
        <v>103.09</v>
      </c>
    </row>
    <row r="694" spans="2:10">
      <c r="B694">
        <v>2028</v>
      </c>
      <c r="C694">
        <v>108.35</v>
      </c>
      <c r="D694">
        <v>106.19</v>
      </c>
      <c r="E694">
        <v>101.99</v>
      </c>
      <c r="F694">
        <v>108.76</v>
      </c>
      <c r="G694">
        <v>100.92</v>
      </c>
      <c r="H694">
        <v>101.01</v>
      </c>
      <c r="I694">
        <v>101.91</v>
      </c>
      <c r="J694">
        <v>107.03</v>
      </c>
    </row>
    <row r="695" spans="2:10">
      <c r="B695">
        <v>2029</v>
      </c>
      <c r="C695">
        <v>112.59</v>
      </c>
      <c r="D695">
        <v>110.18</v>
      </c>
      <c r="E695">
        <v>105.52</v>
      </c>
      <c r="F695">
        <v>113.05</v>
      </c>
      <c r="G695">
        <v>104.33</v>
      </c>
      <c r="H695">
        <v>104.43</v>
      </c>
      <c r="I695">
        <v>105.43</v>
      </c>
      <c r="J695">
        <v>111.11</v>
      </c>
    </row>
    <row r="696" spans="2:10">
      <c r="B696">
        <v>2030</v>
      </c>
      <c r="C696">
        <v>116.99</v>
      </c>
      <c r="D696">
        <v>114.32</v>
      </c>
      <c r="E696">
        <v>109.17</v>
      </c>
      <c r="F696">
        <v>117.5</v>
      </c>
      <c r="G696">
        <v>107.86</v>
      </c>
      <c r="H696">
        <v>107.97</v>
      </c>
      <c r="I696">
        <v>109.08</v>
      </c>
      <c r="J696">
        <v>115.36</v>
      </c>
    </row>
    <row r="697" spans="2:10">
      <c r="B697">
        <v>2031</v>
      </c>
      <c r="C697">
        <v>121.56</v>
      </c>
      <c r="D697">
        <v>118.62</v>
      </c>
      <c r="E697">
        <v>112.94</v>
      </c>
      <c r="F697">
        <v>122.12</v>
      </c>
      <c r="G697">
        <v>111.5</v>
      </c>
      <c r="H697">
        <v>111.62</v>
      </c>
      <c r="I697">
        <v>112.84</v>
      </c>
      <c r="J697">
        <v>119.76</v>
      </c>
    </row>
    <row r="698" spans="2:10">
      <c r="B698">
        <v>2032</v>
      </c>
      <c r="C698">
        <v>126.31</v>
      </c>
      <c r="D698">
        <v>123.08</v>
      </c>
      <c r="E698">
        <v>116.85</v>
      </c>
      <c r="F698">
        <v>126.93</v>
      </c>
      <c r="G698">
        <v>115.27</v>
      </c>
      <c r="H698">
        <v>115.41</v>
      </c>
      <c r="I698">
        <v>116.74</v>
      </c>
      <c r="J698">
        <v>124.33</v>
      </c>
    </row>
    <row r="699" spans="2:10">
      <c r="B699">
        <v>2033</v>
      </c>
      <c r="C699">
        <v>97.19</v>
      </c>
      <c r="D699">
        <v>95.94</v>
      </c>
      <c r="E699">
        <v>94.83</v>
      </c>
      <c r="F699">
        <v>100.07</v>
      </c>
      <c r="G699">
        <v>93.88</v>
      </c>
      <c r="H699">
        <v>95.18</v>
      </c>
      <c r="I699">
        <v>97.06</v>
      </c>
      <c r="J699">
        <v>99.94</v>
      </c>
    </row>
    <row r="700" spans="2:10">
      <c r="B700">
        <v>2034</v>
      </c>
      <c r="C700">
        <v>97.24</v>
      </c>
      <c r="D700">
        <v>103.48</v>
      </c>
      <c r="E700">
        <v>95.58</v>
      </c>
      <c r="F700">
        <v>100.05</v>
      </c>
      <c r="G700">
        <v>94.75</v>
      </c>
      <c r="H700">
        <v>96.48</v>
      </c>
      <c r="I700">
        <v>96.87</v>
      </c>
      <c r="J700">
        <v>100.04</v>
      </c>
    </row>
    <row r="701" spans="2:10">
      <c r="B701">
        <v>2035</v>
      </c>
      <c r="C701">
        <v>98.24</v>
      </c>
      <c r="D701">
        <v>105.7</v>
      </c>
      <c r="E701">
        <v>98.79</v>
      </c>
      <c r="F701">
        <v>101.31</v>
      </c>
      <c r="G701">
        <v>97.49</v>
      </c>
      <c r="H701">
        <v>101.6</v>
      </c>
      <c r="I701">
        <v>102.7</v>
      </c>
      <c r="J701">
        <v>101.5</v>
      </c>
    </row>
    <row r="702" spans="2:10">
      <c r="B702">
        <v>2036</v>
      </c>
      <c r="C702">
        <v>98.79</v>
      </c>
      <c r="D702">
        <v>106.88</v>
      </c>
      <c r="E702">
        <v>101.55</v>
      </c>
      <c r="F702">
        <v>101.89</v>
      </c>
      <c r="G702">
        <v>99.95</v>
      </c>
      <c r="H702">
        <v>102.9</v>
      </c>
      <c r="I702">
        <v>104.01</v>
      </c>
      <c r="J702">
        <v>101.61</v>
      </c>
    </row>
    <row r="703" spans="2:10">
      <c r="B703">
        <v>2037</v>
      </c>
      <c r="C703">
        <v>100</v>
      </c>
      <c r="D703">
        <v>106.81</v>
      </c>
      <c r="E703">
        <v>102.53</v>
      </c>
      <c r="F703">
        <v>102.15</v>
      </c>
      <c r="G703">
        <v>101.22</v>
      </c>
      <c r="H703">
        <v>103.18</v>
      </c>
      <c r="I703">
        <v>104.89</v>
      </c>
      <c r="J703">
        <v>101.44</v>
      </c>
    </row>
    <row r="704" spans="2:10">
      <c r="B704">
        <v>2038</v>
      </c>
      <c r="C704">
        <v>100.97</v>
      </c>
      <c r="D704">
        <v>107.34</v>
      </c>
      <c r="E704">
        <v>104.1</v>
      </c>
      <c r="F704">
        <v>102.9</v>
      </c>
      <c r="G704">
        <v>100.91</v>
      </c>
      <c r="H704">
        <v>107.77</v>
      </c>
      <c r="I704">
        <v>104.36</v>
      </c>
      <c r="J704">
        <v>102.37</v>
      </c>
    </row>
    <row r="705" spans="2:10">
      <c r="B705">
        <v>2039</v>
      </c>
      <c r="C705">
        <v>100.89</v>
      </c>
      <c r="D705">
        <v>107.08</v>
      </c>
      <c r="E705">
        <v>103.54</v>
      </c>
      <c r="F705">
        <v>102.92</v>
      </c>
      <c r="G705">
        <v>104.5</v>
      </c>
      <c r="H705">
        <v>109.61</v>
      </c>
      <c r="I705">
        <v>107.83</v>
      </c>
      <c r="J705">
        <v>103.94</v>
      </c>
    </row>
    <row r="706" spans="2:10">
      <c r="B706">
        <v>2040</v>
      </c>
      <c r="C706">
        <v>101.41</v>
      </c>
      <c r="D706">
        <v>107.35</v>
      </c>
      <c r="E706">
        <v>107.11</v>
      </c>
      <c r="F706">
        <v>102.89</v>
      </c>
      <c r="G706">
        <v>106.3</v>
      </c>
      <c r="H706">
        <v>110.37</v>
      </c>
      <c r="I706">
        <v>109.48</v>
      </c>
      <c r="J706">
        <v>104.8</v>
      </c>
    </row>
    <row r="707" spans="2:10">
      <c r="B707">
        <v>2041</v>
      </c>
      <c r="C707">
        <v>101.92</v>
      </c>
      <c r="D707">
        <v>107.62</v>
      </c>
      <c r="E707">
        <v>109.86</v>
      </c>
      <c r="F707">
        <v>105.53</v>
      </c>
      <c r="G707">
        <v>107.52</v>
      </c>
      <c r="H707">
        <v>115.33</v>
      </c>
      <c r="I707">
        <v>110.44</v>
      </c>
      <c r="J707">
        <v>106.21</v>
      </c>
    </row>
    <row r="708" spans="2:10">
      <c r="B708">
        <v>2042</v>
      </c>
      <c r="C708">
        <v>103.96</v>
      </c>
      <c r="D708">
        <v>109.53</v>
      </c>
      <c r="E708">
        <v>111.2</v>
      </c>
      <c r="F708">
        <v>105.92</v>
      </c>
      <c r="G708">
        <v>111.38</v>
      </c>
      <c r="H708">
        <v>118.13</v>
      </c>
      <c r="I708">
        <v>114.42</v>
      </c>
      <c r="J708">
        <v>108.96</v>
      </c>
    </row>
    <row r="709" spans="2:10">
      <c r="B709">
        <v>2043</v>
      </c>
      <c r="C709">
        <v>106.27</v>
      </c>
      <c r="D709">
        <v>111.59</v>
      </c>
      <c r="E709">
        <v>114.48</v>
      </c>
      <c r="F709">
        <v>107.8</v>
      </c>
      <c r="G709">
        <v>115.24</v>
      </c>
      <c r="H709">
        <v>121.71</v>
      </c>
      <c r="I709">
        <v>118.27</v>
      </c>
      <c r="J709">
        <v>111.99</v>
      </c>
    </row>
    <row r="710" spans="2:10">
      <c r="B710">
        <v>2044</v>
      </c>
      <c r="C710">
        <v>106.46</v>
      </c>
      <c r="D710">
        <v>111.64</v>
      </c>
      <c r="E710">
        <v>116.58</v>
      </c>
      <c r="F710">
        <v>108.13</v>
      </c>
      <c r="G710">
        <v>116.55</v>
      </c>
      <c r="H710">
        <v>122.27</v>
      </c>
      <c r="I710">
        <v>119.54</v>
      </c>
      <c r="J710">
        <v>114.12</v>
      </c>
    </row>
    <row r="711" spans="2:10">
      <c r="B711">
        <v>2045</v>
      </c>
      <c r="C711">
        <v>107.51</v>
      </c>
      <c r="D711">
        <v>112.47</v>
      </c>
      <c r="E711">
        <v>116.73</v>
      </c>
      <c r="F711">
        <v>109.92</v>
      </c>
      <c r="G711">
        <v>116.94</v>
      </c>
      <c r="H711">
        <v>126.52</v>
      </c>
      <c r="I711">
        <v>119.57</v>
      </c>
      <c r="J711">
        <v>115.25</v>
      </c>
    </row>
    <row r="712" spans="2:10">
      <c r="B712">
        <v>2046</v>
      </c>
      <c r="C712">
        <v>109.92</v>
      </c>
      <c r="D712">
        <v>114.81</v>
      </c>
      <c r="E712">
        <v>121.5</v>
      </c>
      <c r="F712">
        <v>111.68</v>
      </c>
      <c r="G712">
        <v>122.51</v>
      </c>
      <c r="H712">
        <v>130.11000000000001</v>
      </c>
      <c r="I712">
        <v>124.23</v>
      </c>
      <c r="J712">
        <v>119.05</v>
      </c>
    </row>
    <row r="713" spans="2:10">
      <c r="B713">
        <v>2047</v>
      </c>
      <c r="C713">
        <v>113.08</v>
      </c>
      <c r="D713">
        <v>117.69</v>
      </c>
      <c r="E713">
        <v>124.35</v>
      </c>
      <c r="F713">
        <v>114.81</v>
      </c>
      <c r="G713">
        <v>123.35</v>
      </c>
      <c r="H713">
        <v>133</v>
      </c>
      <c r="I713">
        <v>127.02</v>
      </c>
      <c r="J713">
        <v>121.42</v>
      </c>
    </row>
    <row r="714" spans="2:10">
      <c r="B714">
        <v>2048</v>
      </c>
      <c r="C714">
        <v>113.1</v>
      </c>
      <c r="D714">
        <v>117.33</v>
      </c>
      <c r="E714">
        <v>125.18</v>
      </c>
      <c r="F714">
        <v>114.95</v>
      </c>
      <c r="G714">
        <v>125.13</v>
      </c>
      <c r="H714">
        <v>134.38</v>
      </c>
      <c r="I714">
        <v>127.77</v>
      </c>
      <c r="J714">
        <v>121.7</v>
      </c>
    </row>
    <row r="715" spans="2:10">
      <c r="B715">
        <v>2049</v>
      </c>
      <c r="C715">
        <v>112.66</v>
      </c>
      <c r="D715">
        <v>116.67</v>
      </c>
      <c r="E715">
        <v>124.79</v>
      </c>
      <c r="F715">
        <v>114.58</v>
      </c>
      <c r="G715">
        <v>124.72</v>
      </c>
      <c r="H715">
        <v>134.62</v>
      </c>
      <c r="I715">
        <v>127.28</v>
      </c>
      <c r="J715">
        <v>121.47</v>
      </c>
    </row>
    <row r="716" spans="2:10">
      <c r="B716">
        <v>2050</v>
      </c>
      <c r="C716">
        <v>113.18</v>
      </c>
      <c r="D716">
        <v>117.24</v>
      </c>
      <c r="E716">
        <v>125.88</v>
      </c>
      <c r="F716">
        <v>115.24</v>
      </c>
      <c r="G716">
        <v>125.75</v>
      </c>
      <c r="H716">
        <v>135.94999999999999</v>
      </c>
      <c r="I716">
        <v>128.35</v>
      </c>
      <c r="J716">
        <v>122.57</v>
      </c>
    </row>
    <row r="717" spans="2:10">
      <c r="B717">
        <v>2051</v>
      </c>
      <c r="C717">
        <v>115.93</v>
      </c>
      <c r="D717">
        <v>119.48</v>
      </c>
      <c r="E717">
        <v>129.12</v>
      </c>
      <c r="F717">
        <v>117.77</v>
      </c>
      <c r="G717">
        <v>128.82</v>
      </c>
      <c r="H717">
        <v>139.61000000000001</v>
      </c>
      <c r="I717">
        <v>131.58000000000001</v>
      </c>
      <c r="J717">
        <v>125.73</v>
      </c>
    </row>
    <row r="718" spans="2:10">
      <c r="B718">
        <v>2052</v>
      </c>
      <c r="C718">
        <v>116.87</v>
      </c>
      <c r="D718">
        <v>120.25</v>
      </c>
      <c r="E718">
        <v>130.28</v>
      </c>
      <c r="F718">
        <v>118.59</v>
      </c>
      <c r="G718">
        <v>129.97</v>
      </c>
      <c r="H718">
        <v>141.61000000000001</v>
      </c>
      <c r="I718">
        <v>132.97999999999999</v>
      </c>
      <c r="J718">
        <v>127.11</v>
      </c>
    </row>
    <row r="719" spans="2:10">
      <c r="B719">
        <v>2053</v>
      </c>
      <c r="C719">
        <v>117.6</v>
      </c>
      <c r="D719">
        <v>120.92</v>
      </c>
      <c r="E719">
        <v>131.54</v>
      </c>
      <c r="F719">
        <v>119.37</v>
      </c>
      <c r="G719">
        <v>131.06</v>
      </c>
      <c r="H719">
        <v>144.1</v>
      </c>
      <c r="I719">
        <v>133.19</v>
      </c>
      <c r="J719">
        <v>129.05000000000001</v>
      </c>
    </row>
    <row r="720" spans="2:10">
      <c r="B720">
        <v>2054</v>
      </c>
      <c r="C720">
        <v>119.89</v>
      </c>
      <c r="D720">
        <v>123.02</v>
      </c>
      <c r="E720">
        <v>134.18</v>
      </c>
      <c r="F720">
        <v>121.88</v>
      </c>
      <c r="G720">
        <v>133.91999999999999</v>
      </c>
      <c r="H720">
        <v>147.88</v>
      </c>
      <c r="I720">
        <v>134.68</v>
      </c>
      <c r="J720">
        <v>132.34</v>
      </c>
    </row>
    <row r="721" spans="1:10">
      <c r="B721">
        <v>2055</v>
      </c>
      <c r="C721">
        <v>120.56</v>
      </c>
      <c r="D721">
        <v>123.56</v>
      </c>
      <c r="E721">
        <v>135.21</v>
      </c>
      <c r="F721">
        <v>122.76</v>
      </c>
      <c r="G721">
        <v>136.03</v>
      </c>
      <c r="H721">
        <v>149.63999999999999</v>
      </c>
      <c r="I721">
        <v>135.34</v>
      </c>
      <c r="J721">
        <v>133.51</v>
      </c>
    </row>
    <row r="722" spans="1:10">
      <c r="B722">
        <v>2056</v>
      </c>
      <c r="C722">
        <v>120.46</v>
      </c>
      <c r="D722">
        <v>124.01</v>
      </c>
      <c r="E722">
        <v>136.47999999999999</v>
      </c>
      <c r="F722">
        <v>122.21</v>
      </c>
      <c r="G722">
        <v>137.13999999999999</v>
      </c>
      <c r="H722">
        <v>151.82</v>
      </c>
      <c r="I722">
        <v>136.38</v>
      </c>
      <c r="J722">
        <v>134.28</v>
      </c>
    </row>
    <row r="723" spans="1:10">
      <c r="B723">
        <v>2057</v>
      </c>
      <c r="C723">
        <v>121.53</v>
      </c>
      <c r="D723">
        <v>124.99</v>
      </c>
      <c r="E723">
        <v>138.38999999999999</v>
      </c>
      <c r="F723">
        <v>123.17</v>
      </c>
      <c r="G723">
        <v>139.02000000000001</v>
      </c>
      <c r="H723">
        <v>153.87</v>
      </c>
      <c r="I723">
        <v>137.31</v>
      </c>
      <c r="J723">
        <v>135.46</v>
      </c>
    </row>
    <row r="724" spans="1:10">
      <c r="B724">
        <v>2058</v>
      </c>
      <c r="C724">
        <v>120.93</v>
      </c>
      <c r="D724">
        <v>124.45</v>
      </c>
      <c r="E724">
        <v>138.56</v>
      </c>
      <c r="F724">
        <v>123.09</v>
      </c>
      <c r="G724">
        <v>139.19999999999999</v>
      </c>
      <c r="H724">
        <v>155.07</v>
      </c>
      <c r="I724">
        <v>138.07</v>
      </c>
      <c r="J724">
        <v>136.07</v>
      </c>
    </row>
    <row r="725" spans="1:10">
      <c r="B725">
        <v>2059</v>
      </c>
      <c r="C725">
        <v>121.65</v>
      </c>
      <c r="D725">
        <v>125</v>
      </c>
      <c r="E725">
        <v>139.76</v>
      </c>
      <c r="F725">
        <v>124.14</v>
      </c>
      <c r="G725">
        <v>140.5</v>
      </c>
      <c r="H725">
        <v>157.59</v>
      </c>
      <c r="I725">
        <v>139.19999999999999</v>
      </c>
      <c r="J725">
        <v>137.13999999999999</v>
      </c>
    </row>
    <row r="726" spans="1:10">
      <c r="B726">
        <v>2060</v>
      </c>
      <c r="C726">
        <v>122.71</v>
      </c>
      <c r="D726">
        <v>125.89</v>
      </c>
      <c r="E726">
        <v>141.44</v>
      </c>
      <c r="F726">
        <v>125.45</v>
      </c>
      <c r="G726">
        <v>142.88</v>
      </c>
      <c r="H726">
        <v>160</v>
      </c>
      <c r="I726">
        <v>141.6</v>
      </c>
      <c r="J726">
        <v>138.5</v>
      </c>
    </row>
    <row r="727" spans="1:10">
      <c r="B727">
        <v>2061</v>
      </c>
      <c r="C727">
        <v>123.3</v>
      </c>
      <c r="D727">
        <v>126.46</v>
      </c>
      <c r="E727">
        <v>142.82</v>
      </c>
      <c r="F727">
        <v>126.35</v>
      </c>
      <c r="G727">
        <v>144.9</v>
      </c>
      <c r="H727">
        <v>162.52000000000001</v>
      </c>
      <c r="I727">
        <v>143.35</v>
      </c>
      <c r="J727">
        <v>139.85</v>
      </c>
    </row>
    <row r="728" spans="1:10">
      <c r="B728">
        <v>2062</v>
      </c>
      <c r="C728">
        <v>124.09</v>
      </c>
      <c r="D728">
        <v>127.39</v>
      </c>
      <c r="E728">
        <v>146.33000000000001</v>
      </c>
      <c r="F728">
        <v>127.13</v>
      </c>
      <c r="G728">
        <v>146.56</v>
      </c>
      <c r="H728">
        <v>166.48</v>
      </c>
      <c r="I728">
        <v>144.68</v>
      </c>
      <c r="J728">
        <v>141.19999999999999</v>
      </c>
    </row>
    <row r="730" spans="1:10">
      <c r="A730" t="s">
        <v>99</v>
      </c>
      <c r="C730" t="s">
        <v>108</v>
      </c>
      <c r="D730" t="s">
        <v>109</v>
      </c>
      <c r="E730" t="s">
        <v>110</v>
      </c>
      <c r="F730" t="s">
        <v>107</v>
      </c>
      <c r="G730" t="s">
        <v>106</v>
      </c>
      <c r="H730" t="s">
        <v>104</v>
      </c>
      <c r="I730" t="s">
        <v>105</v>
      </c>
      <c r="J730" t="s">
        <v>22</v>
      </c>
    </row>
    <row r="731" spans="1:10">
      <c r="A731" t="s">
        <v>100</v>
      </c>
      <c r="B731">
        <v>2013</v>
      </c>
      <c r="C731">
        <v>61.2</v>
      </c>
      <c r="D731">
        <v>61.2</v>
      </c>
      <c r="E731">
        <v>61.2</v>
      </c>
      <c r="F731">
        <v>61.2</v>
      </c>
      <c r="G731">
        <v>61.2</v>
      </c>
      <c r="H731">
        <v>61.2</v>
      </c>
      <c r="I731">
        <v>61.2</v>
      </c>
      <c r="J731">
        <v>61.2</v>
      </c>
    </row>
    <row r="732" spans="1:10">
      <c r="A732" t="s">
        <v>103</v>
      </c>
      <c r="B732">
        <v>2014</v>
      </c>
      <c r="C732">
        <v>63.08</v>
      </c>
      <c r="D732">
        <v>63.08</v>
      </c>
      <c r="E732">
        <v>63.08</v>
      </c>
      <c r="F732">
        <v>63.08</v>
      </c>
      <c r="G732">
        <v>63.08</v>
      </c>
      <c r="H732">
        <v>63.08</v>
      </c>
      <c r="I732">
        <v>63.08</v>
      </c>
      <c r="J732">
        <v>63.08</v>
      </c>
    </row>
    <row r="733" spans="1:10">
      <c r="A733" t="s">
        <v>103</v>
      </c>
      <c r="B733">
        <v>2015</v>
      </c>
      <c r="C733">
        <v>65.400000000000006</v>
      </c>
      <c r="D733">
        <v>65.34</v>
      </c>
      <c r="E733">
        <v>65.17</v>
      </c>
      <c r="F733">
        <v>65.430000000000007</v>
      </c>
      <c r="G733">
        <v>65.13</v>
      </c>
      <c r="H733">
        <v>65.180000000000007</v>
      </c>
      <c r="I733">
        <v>65.2</v>
      </c>
      <c r="J733">
        <v>65.42</v>
      </c>
    </row>
    <row r="734" spans="1:10">
      <c r="A734" t="s">
        <v>28</v>
      </c>
      <c r="B734">
        <v>2016</v>
      </c>
      <c r="C734">
        <v>67.92</v>
      </c>
      <c r="D734">
        <v>67.8</v>
      </c>
      <c r="E734">
        <v>67.45</v>
      </c>
      <c r="F734">
        <v>67.98</v>
      </c>
      <c r="G734">
        <v>67.36</v>
      </c>
      <c r="H734">
        <v>67.47</v>
      </c>
      <c r="I734">
        <v>67.489999999999995</v>
      </c>
      <c r="J734">
        <v>67.95</v>
      </c>
    </row>
    <row r="735" spans="1:10">
      <c r="B735">
        <v>2017</v>
      </c>
      <c r="C735">
        <v>70.510000000000005</v>
      </c>
      <c r="D735">
        <v>70.33</v>
      </c>
      <c r="E735">
        <v>69.78</v>
      </c>
      <c r="F735">
        <v>70.61</v>
      </c>
      <c r="G735">
        <v>69.64</v>
      </c>
      <c r="H735">
        <v>69.81</v>
      </c>
      <c r="I735">
        <v>69.849999999999994</v>
      </c>
      <c r="J735">
        <v>70.56</v>
      </c>
    </row>
    <row r="736" spans="1:10">
      <c r="B736">
        <v>2018</v>
      </c>
      <c r="C736">
        <v>73.099999999999994</v>
      </c>
      <c r="D736">
        <v>72.84</v>
      </c>
      <c r="E736">
        <v>72.09</v>
      </c>
      <c r="F736">
        <v>73.23</v>
      </c>
      <c r="G736">
        <v>71.900000000000006</v>
      </c>
      <c r="H736">
        <v>72.13</v>
      </c>
      <c r="I736">
        <v>72.19</v>
      </c>
      <c r="J736">
        <v>73.17</v>
      </c>
    </row>
    <row r="737" spans="2:10">
      <c r="B737">
        <v>2019</v>
      </c>
      <c r="C737">
        <v>75.760000000000005</v>
      </c>
      <c r="D737">
        <v>75.44</v>
      </c>
      <c r="E737">
        <v>74.459999999999994</v>
      </c>
      <c r="F737">
        <v>75.930000000000007</v>
      </c>
      <c r="G737">
        <v>74.209999999999994</v>
      </c>
      <c r="H737">
        <v>74.510000000000005</v>
      </c>
      <c r="I737">
        <v>74.59</v>
      </c>
      <c r="J737">
        <v>75.849999999999994</v>
      </c>
    </row>
    <row r="738" spans="2:10">
      <c r="B738">
        <v>2020</v>
      </c>
      <c r="C738">
        <v>78.64</v>
      </c>
      <c r="D738">
        <v>78.239999999999995</v>
      </c>
      <c r="E738">
        <v>77.02</v>
      </c>
      <c r="F738">
        <v>78.86</v>
      </c>
      <c r="G738">
        <v>76.72</v>
      </c>
      <c r="H738">
        <v>77.09</v>
      </c>
      <c r="I738">
        <v>77.19</v>
      </c>
      <c r="J738">
        <v>78.760000000000005</v>
      </c>
    </row>
    <row r="739" spans="2:10">
      <c r="B739">
        <v>2021</v>
      </c>
      <c r="C739">
        <v>81.52</v>
      </c>
      <c r="D739">
        <v>81.03</v>
      </c>
      <c r="E739">
        <v>79.56</v>
      </c>
      <c r="F739">
        <v>81.77</v>
      </c>
      <c r="G739">
        <v>79.19</v>
      </c>
      <c r="H739">
        <v>79.64</v>
      </c>
      <c r="I739">
        <v>79.75</v>
      </c>
      <c r="J739">
        <v>81.650000000000006</v>
      </c>
    </row>
    <row r="740" spans="2:10">
      <c r="B740">
        <v>2022</v>
      </c>
      <c r="C740">
        <v>84.5</v>
      </c>
      <c r="D740">
        <v>83.92</v>
      </c>
      <c r="E740">
        <v>82.19</v>
      </c>
      <c r="F740">
        <v>84.81</v>
      </c>
      <c r="G740">
        <v>81.760000000000005</v>
      </c>
      <c r="H740">
        <v>82.29</v>
      </c>
      <c r="I740">
        <v>82.42</v>
      </c>
      <c r="J740">
        <v>84.67</v>
      </c>
    </row>
    <row r="741" spans="2:10">
      <c r="B741">
        <v>2023</v>
      </c>
      <c r="C741">
        <v>87.6</v>
      </c>
      <c r="D741">
        <v>86.92</v>
      </c>
      <c r="E741">
        <v>84.91</v>
      </c>
      <c r="F741">
        <v>87.95</v>
      </c>
      <c r="G741">
        <v>84.4</v>
      </c>
      <c r="H741">
        <v>85.02</v>
      </c>
      <c r="I741">
        <v>85.17</v>
      </c>
      <c r="J741">
        <v>87.79</v>
      </c>
    </row>
    <row r="742" spans="2:10">
      <c r="B742">
        <v>2024</v>
      </c>
      <c r="C742">
        <v>90.84</v>
      </c>
      <c r="D742">
        <v>90.06</v>
      </c>
      <c r="E742">
        <v>87.74</v>
      </c>
      <c r="F742">
        <v>91.25</v>
      </c>
      <c r="G742">
        <v>87.16</v>
      </c>
      <c r="H742">
        <v>87.87</v>
      </c>
      <c r="I742">
        <v>88.05</v>
      </c>
      <c r="J742">
        <v>91.05</v>
      </c>
    </row>
    <row r="743" spans="2:10">
      <c r="B743">
        <v>2025</v>
      </c>
      <c r="C743">
        <v>94.2</v>
      </c>
      <c r="D743">
        <v>93.31</v>
      </c>
      <c r="E743">
        <v>90.68</v>
      </c>
      <c r="F743">
        <v>94.67</v>
      </c>
      <c r="G743">
        <v>90.02</v>
      </c>
      <c r="H743">
        <v>90.82</v>
      </c>
      <c r="I743">
        <v>91.02</v>
      </c>
      <c r="J743">
        <v>94.45</v>
      </c>
    </row>
    <row r="744" spans="2:10">
      <c r="B744">
        <v>2026</v>
      </c>
      <c r="C744">
        <v>97.68</v>
      </c>
      <c r="D744">
        <v>96.67</v>
      </c>
      <c r="E744">
        <v>93.7</v>
      </c>
      <c r="F744">
        <v>98.21</v>
      </c>
      <c r="G744">
        <v>92.95</v>
      </c>
      <c r="H744">
        <v>93.86</v>
      </c>
      <c r="I744">
        <v>94.09</v>
      </c>
      <c r="J744">
        <v>97.96</v>
      </c>
    </row>
    <row r="745" spans="2:10">
      <c r="B745">
        <v>2027</v>
      </c>
      <c r="C745">
        <v>101.29</v>
      </c>
      <c r="D745">
        <v>100.16</v>
      </c>
      <c r="E745">
        <v>96.83</v>
      </c>
      <c r="F745">
        <v>101.88</v>
      </c>
      <c r="G745">
        <v>95.99</v>
      </c>
      <c r="H745">
        <v>97.01</v>
      </c>
      <c r="I745">
        <v>97.27</v>
      </c>
      <c r="J745">
        <v>101.61</v>
      </c>
    </row>
    <row r="746" spans="2:10">
      <c r="B746">
        <v>2028</v>
      </c>
      <c r="C746">
        <v>105.02</v>
      </c>
      <c r="D746">
        <v>103.76</v>
      </c>
      <c r="E746">
        <v>100.04</v>
      </c>
      <c r="F746">
        <v>105.68</v>
      </c>
      <c r="G746">
        <v>99.11</v>
      </c>
      <c r="H746">
        <v>100.24</v>
      </c>
      <c r="I746">
        <v>100.53</v>
      </c>
      <c r="J746">
        <v>105.37</v>
      </c>
    </row>
    <row r="747" spans="2:10">
      <c r="B747">
        <v>2029</v>
      </c>
      <c r="C747">
        <v>108.88</v>
      </c>
      <c r="D747">
        <v>107.48</v>
      </c>
      <c r="E747">
        <v>103.36</v>
      </c>
      <c r="F747">
        <v>109.61</v>
      </c>
      <c r="G747">
        <v>102.33</v>
      </c>
      <c r="H747">
        <v>103.58</v>
      </c>
      <c r="I747">
        <v>103.9</v>
      </c>
      <c r="J747">
        <v>109.27</v>
      </c>
    </row>
    <row r="748" spans="2:10">
      <c r="B748">
        <v>2030</v>
      </c>
      <c r="C748">
        <v>112.88</v>
      </c>
      <c r="D748">
        <v>111.33</v>
      </c>
      <c r="E748">
        <v>106.79</v>
      </c>
      <c r="F748">
        <v>113.69</v>
      </c>
      <c r="G748">
        <v>105.66</v>
      </c>
      <c r="H748">
        <v>107.04</v>
      </c>
      <c r="I748">
        <v>107.38</v>
      </c>
      <c r="J748">
        <v>113.31</v>
      </c>
    </row>
    <row r="749" spans="2:10">
      <c r="B749">
        <v>2031</v>
      </c>
      <c r="C749">
        <v>117.03</v>
      </c>
      <c r="D749">
        <v>115.32</v>
      </c>
      <c r="E749">
        <v>110.32</v>
      </c>
      <c r="F749">
        <v>117.92</v>
      </c>
      <c r="G749">
        <v>109.09</v>
      </c>
      <c r="H749">
        <v>110.6</v>
      </c>
      <c r="I749">
        <v>110.98</v>
      </c>
      <c r="J749">
        <v>117.5</v>
      </c>
    </row>
    <row r="750" spans="2:10">
      <c r="B750">
        <v>2032</v>
      </c>
      <c r="C750">
        <v>121.33</v>
      </c>
      <c r="D750">
        <v>119.46</v>
      </c>
      <c r="E750">
        <v>113.99</v>
      </c>
      <c r="F750">
        <v>122.31</v>
      </c>
      <c r="G750">
        <v>112.63</v>
      </c>
      <c r="H750">
        <v>114.29</v>
      </c>
      <c r="I750">
        <v>114.7</v>
      </c>
      <c r="J750">
        <v>121.85</v>
      </c>
    </row>
    <row r="751" spans="2:10">
      <c r="B751">
        <v>2033</v>
      </c>
      <c r="C751">
        <v>93.84</v>
      </c>
      <c r="D751">
        <v>92.96</v>
      </c>
      <c r="E751">
        <v>92.78</v>
      </c>
      <c r="F751">
        <v>96.83</v>
      </c>
      <c r="G751">
        <v>91.83</v>
      </c>
      <c r="H751">
        <v>93.71</v>
      </c>
      <c r="I751">
        <v>95.51</v>
      </c>
      <c r="J751">
        <v>97.77</v>
      </c>
    </row>
    <row r="752" spans="2:10">
      <c r="B752">
        <v>2034</v>
      </c>
      <c r="C752">
        <v>93.96</v>
      </c>
      <c r="D752">
        <v>99.2</v>
      </c>
      <c r="E752">
        <v>93.51</v>
      </c>
      <c r="F752">
        <v>96.91</v>
      </c>
      <c r="G752">
        <v>92.62</v>
      </c>
      <c r="H752">
        <v>95.04</v>
      </c>
      <c r="I752">
        <v>95.13</v>
      </c>
      <c r="J752">
        <v>97.92</v>
      </c>
    </row>
    <row r="753" spans="2:10">
      <c r="B753">
        <v>2035</v>
      </c>
      <c r="C753">
        <v>95.06</v>
      </c>
      <c r="D753">
        <v>101.43</v>
      </c>
      <c r="E753">
        <v>96.39</v>
      </c>
      <c r="F753">
        <v>98.1</v>
      </c>
      <c r="G753">
        <v>95.39</v>
      </c>
      <c r="H753">
        <v>99.8</v>
      </c>
      <c r="I753">
        <v>100.27</v>
      </c>
      <c r="J753">
        <v>99.41</v>
      </c>
    </row>
    <row r="754" spans="2:10">
      <c r="B754">
        <v>2036</v>
      </c>
      <c r="C754">
        <v>95.51</v>
      </c>
      <c r="D754">
        <v>102.73</v>
      </c>
      <c r="E754">
        <v>99.42</v>
      </c>
      <c r="F754">
        <v>98.72</v>
      </c>
      <c r="G754">
        <v>98.07</v>
      </c>
      <c r="H754">
        <v>101.14</v>
      </c>
      <c r="I754">
        <v>101.57</v>
      </c>
      <c r="J754">
        <v>99.62</v>
      </c>
    </row>
    <row r="755" spans="2:10">
      <c r="B755">
        <v>2037</v>
      </c>
      <c r="C755">
        <v>97.04</v>
      </c>
      <c r="D755">
        <v>102.99</v>
      </c>
      <c r="E755">
        <v>100.46</v>
      </c>
      <c r="F755">
        <v>99.15</v>
      </c>
      <c r="G755">
        <v>99.36</v>
      </c>
      <c r="H755">
        <v>101.47</v>
      </c>
      <c r="I755">
        <v>102.49</v>
      </c>
      <c r="J755">
        <v>99.56</v>
      </c>
    </row>
    <row r="756" spans="2:10">
      <c r="B756">
        <v>2038</v>
      </c>
      <c r="C756">
        <v>98.09</v>
      </c>
      <c r="D756">
        <v>103.63</v>
      </c>
      <c r="E756">
        <v>102.04</v>
      </c>
      <c r="F756">
        <v>100</v>
      </c>
      <c r="G756">
        <v>99.02</v>
      </c>
      <c r="H756">
        <v>105.41</v>
      </c>
      <c r="I756">
        <v>101.99</v>
      </c>
      <c r="J756">
        <v>100.53</v>
      </c>
    </row>
    <row r="757" spans="2:10">
      <c r="B757">
        <v>2039</v>
      </c>
      <c r="C757">
        <v>98.17</v>
      </c>
      <c r="D757">
        <v>103.47</v>
      </c>
      <c r="E757">
        <v>101.44</v>
      </c>
      <c r="F757">
        <v>100.15</v>
      </c>
      <c r="G757">
        <v>101.92</v>
      </c>
      <c r="H757">
        <v>107.14</v>
      </c>
      <c r="I757">
        <v>104.81</v>
      </c>
      <c r="J757">
        <v>101.83</v>
      </c>
    </row>
    <row r="758" spans="2:10">
      <c r="B758">
        <v>2040</v>
      </c>
      <c r="C758">
        <v>98.79</v>
      </c>
      <c r="D758">
        <v>103.92</v>
      </c>
      <c r="E758">
        <v>104.23</v>
      </c>
      <c r="F758">
        <v>100.17</v>
      </c>
      <c r="G758">
        <v>103.56</v>
      </c>
      <c r="H758">
        <v>107.97</v>
      </c>
      <c r="I758">
        <v>106.39</v>
      </c>
      <c r="J758">
        <v>102.72</v>
      </c>
    </row>
    <row r="759" spans="2:10">
      <c r="B759">
        <v>2041</v>
      </c>
      <c r="C759">
        <v>99.38</v>
      </c>
      <c r="D759">
        <v>104.25</v>
      </c>
      <c r="E759">
        <v>107.01</v>
      </c>
      <c r="F759">
        <v>102.61</v>
      </c>
      <c r="G759">
        <v>104.81</v>
      </c>
      <c r="H759">
        <v>112.26</v>
      </c>
      <c r="I759">
        <v>107.41</v>
      </c>
      <c r="J759">
        <v>104.15</v>
      </c>
    </row>
    <row r="760" spans="2:10">
      <c r="B760">
        <v>2042</v>
      </c>
      <c r="C760">
        <v>101.17</v>
      </c>
      <c r="D760">
        <v>105.95</v>
      </c>
      <c r="E760">
        <v>108.46</v>
      </c>
      <c r="F760">
        <v>103.08</v>
      </c>
      <c r="G760">
        <v>108.02</v>
      </c>
      <c r="H760">
        <v>115.04</v>
      </c>
      <c r="I760">
        <v>110.65</v>
      </c>
      <c r="J760">
        <v>106.62</v>
      </c>
    </row>
    <row r="761" spans="2:10">
      <c r="B761">
        <v>2043</v>
      </c>
      <c r="C761">
        <v>103.51</v>
      </c>
      <c r="D761">
        <v>108.07</v>
      </c>
      <c r="E761">
        <v>111.86</v>
      </c>
      <c r="F761">
        <v>105.05</v>
      </c>
      <c r="G761">
        <v>111.83</v>
      </c>
      <c r="H761">
        <v>118.73</v>
      </c>
      <c r="I761">
        <v>114.5</v>
      </c>
      <c r="J761">
        <v>109.62</v>
      </c>
    </row>
    <row r="762" spans="2:10">
      <c r="B762">
        <v>2044</v>
      </c>
      <c r="C762">
        <v>103.85</v>
      </c>
      <c r="D762">
        <v>108.23</v>
      </c>
      <c r="E762">
        <v>113.67</v>
      </c>
      <c r="F762">
        <v>105.48</v>
      </c>
      <c r="G762">
        <v>113.2</v>
      </c>
      <c r="H762">
        <v>119.37</v>
      </c>
      <c r="I762">
        <v>115.84</v>
      </c>
      <c r="J762">
        <v>111.5</v>
      </c>
    </row>
    <row r="763" spans="2:10">
      <c r="B763">
        <v>2045</v>
      </c>
      <c r="C763">
        <v>104.58</v>
      </c>
      <c r="D763">
        <v>108.89</v>
      </c>
      <c r="E763">
        <v>113.83</v>
      </c>
      <c r="F763">
        <v>107.01</v>
      </c>
      <c r="G763">
        <v>113.66</v>
      </c>
      <c r="H763">
        <v>122.81</v>
      </c>
      <c r="I763">
        <v>116.03</v>
      </c>
      <c r="J763">
        <v>112.59</v>
      </c>
    </row>
    <row r="764" spans="2:10">
      <c r="B764">
        <v>2046</v>
      </c>
      <c r="C764">
        <v>106.94</v>
      </c>
      <c r="D764">
        <v>111.24</v>
      </c>
      <c r="E764">
        <v>117.75</v>
      </c>
      <c r="F764">
        <v>108.75</v>
      </c>
      <c r="G764">
        <v>118.53</v>
      </c>
      <c r="H764">
        <v>126.47</v>
      </c>
      <c r="I764">
        <v>119.91</v>
      </c>
      <c r="J764">
        <v>116.05</v>
      </c>
    </row>
    <row r="765" spans="2:10">
      <c r="B765">
        <v>2047</v>
      </c>
      <c r="C765">
        <v>109.91</v>
      </c>
      <c r="D765">
        <v>113.89</v>
      </c>
      <c r="E765">
        <v>120.66</v>
      </c>
      <c r="F765">
        <v>111.55</v>
      </c>
      <c r="G765">
        <v>119.28</v>
      </c>
      <c r="H765">
        <v>129.51</v>
      </c>
      <c r="I765">
        <v>122.68</v>
      </c>
      <c r="J765">
        <v>118.61</v>
      </c>
    </row>
    <row r="766" spans="2:10">
      <c r="B766">
        <v>2048</v>
      </c>
      <c r="C766">
        <v>109.96</v>
      </c>
      <c r="D766">
        <v>113.59</v>
      </c>
      <c r="E766">
        <v>121.59</v>
      </c>
      <c r="F766">
        <v>111.78</v>
      </c>
      <c r="G766">
        <v>121.3</v>
      </c>
      <c r="H766">
        <v>130.83000000000001</v>
      </c>
      <c r="I766">
        <v>123.72</v>
      </c>
      <c r="J766">
        <v>118.98</v>
      </c>
    </row>
    <row r="767" spans="2:10">
      <c r="B767">
        <v>2049</v>
      </c>
      <c r="C767">
        <v>109.6</v>
      </c>
      <c r="D767">
        <v>113</v>
      </c>
      <c r="E767">
        <v>121.3</v>
      </c>
      <c r="F767">
        <v>111.48</v>
      </c>
      <c r="G767">
        <v>121.07</v>
      </c>
      <c r="H767">
        <v>131.19</v>
      </c>
      <c r="I767">
        <v>123.32</v>
      </c>
      <c r="J767">
        <v>118.84</v>
      </c>
    </row>
    <row r="768" spans="2:10">
      <c r="B768">
        <v>2050</v>
      </c>
      <c r="C768">
        <v>110.26</v>
      </c>
      <c r="D768">
        <v>113.65</v>
      </c>
      <c r="E768">
        <v>122.56</v>
      </c>
      <c r="F768">
        <v>112.18</v>
      </c>
      <c r="G768">
        <v>122.12</v>
      </c>
      <c r="H768">
        <v>132.76</v>
      </c>
      <c r="I768">
        <v>124.5</v>
      </c>
      <c r="J768">
        <v>120</v>
      </c>
    </row>
    <row r="769" spans="1:10">
      <c r="B769">
        <v>2051</v>
      </c>
      <c r="C769">
        <v>113.01</v>
      </c>
      <c r="D769">
        <v>116.01</v>
      </c>
      <c r="E769">
        <v>125.83</v>
      </c>
      <c r="F769">
        <v>115</v>
      </c>
      <c r="G769">
        <v>125.32</v>
      </c>
      <c r="H769">
        <v>136.54</v>
      </c>
      <c r="I769">
        <v>127.83</v>
      </c>
      <c r="J769">
        <v>123.23</v>
      </c>
    </row>
    <row r="770" spans="1:10">
      <c r="B770">
        <v>2052</v>
      </c>
      <c r="C770">
        <v>114.13</v>
      </c>
      <c r="D770">
        <v>117.22</v>
      </c>
      <c r="E770">
        <v>127.33</v>
      </c>
      <c r="F770">
        <v>116.19</v>
      </c>
      <c r="G770">
        <v>126.72</v>
      </c>
      <c r="H770">
        <v>138.63999999999999</v>
      </c>
      <c r="I770">
        <v>129.47999999999999</v>
      </c>
      <c r="J770">
        <v>124.69</v>
      </c>
    </row>
    <row r="771" spans="1:10">
      <c r="B771">
        <v>2053</v>
      </c>
      <c r="C771">
        <v>114.68</v>
      </c>
      <c r="D771">
        <v>117.75</v>
      </c>
      <c r="E771">
        <v>128.41</v>
      </c>
      <c r="F771">
        <v>116.81</v>
      </c>
      <c r="G771">
        <v>127.88</v>
      </c>
      <c r="H771">
        <v>141.1</v>
      </c>
      <c r="I771">
        <v>129.85</v>
      </c>
      <c r="J771">
        <v>126.51</v>
      </c>
    </row>
    <row r="772" spans="1:10">
      <c r="B772">
        <v>2054</v>
      </c>
      <c r="C772">
        <v>117.28</v>
      </c>
      <c r="D772">
        <v>119.95</v>
      </c>
      <c r="E772">
        <v>131.46</v>
      </c>
      <c r="F772">
        <v>119.48</v>
      </c>
      <c r="G772">
        <v>131.05000000000001</v>
      </c>
      <c r="H772">
        <v>144.96</v>
      </c>
      <c r="I772">
        <v>131.91</v>
      </c>
      <c r="J772">
        <v>129.82</v>
      </c>
    </row>
    <row r="773" spans="1:10">
      <c r="B773">
        <v>2055</v>
      </c>
      <c r="C773">
        <v>118.12</v>
      </c>
      <c r="D773">
        <v>120.62</v>
      </c>
      <c r="E773">
        <v>132.57</v>
      </c>
      <c r="F773">
        <v>120.4</v>
      </c>
      <c r="G773">
        <v>133.12</v>
      </c>
      <c r="H773">
        <v>146.75</v>
      </c>
      <c r="I773">
        <v>132.49</v>
      </c>
      <c r="J773">
        <v>131.06</v>
      </c>
    </row>
    <row r="774" spans="1:10">
      <c r="B774">
        <v>2056</v>
      </c>
      <c r="C774">
        <v>118.12</v>
      </c>
      <c r="D774">
        <v>121.13</v>
      </c>
      <c r="E774">
        <v>134</v>
      </c>
      <c r="F774">
        <v>120.23</v>
      </c>
      <c r="G774">
        <v>134.38999999999999</v>
      </c>
      <c r="H774">
        <v>148.97999999999999</v>
      </c>
      <c r="I774">
        <v>133.38</v>
      </c>
      <c r="J774">
        <v>131.96</v>
      </c>
    </row>
    <row r="775" spans="1:10">
      <c r="B775">
        <v>2057</v>
      </c>
      <c r="C775">
        <v>118.72</v>
      </c>
      <c r="D775">
        <v>121.69</v>
      </c>
      <c r="E775">
        <v>135.47</v>
      </c>
      <c r="F775">
        <v>120.93</v>
      </c>
      <c r="G775">
        <v>135.69999999999999</v>
      </c>
      <c r="H775">
        <v>151.03</v>
      </c>
      <c r="I775">
        <v>134.66</v>
      </c>
      <c r="J775">
        <v>133.24</v>
      </c>
    </row>
    <row r="776" spans="1:10">
      <c r="B776">
        <v>2058</v>
      </c>
      <c r="C776">
        <v>118.85</v>
      </c>
      <c r="D776">
        <v>121.78</v>
      </c>
      <c r="E776">
        <v>136.19</v>
      </c>
      <c r="F776">
        <v>121.13</v>
      </c>
      <c r="G776">
        <v>136.46</v>
      </c>
      <c r="H776">
        <v>152.26</v>
      </c>
      <c r="I776">
        <v>135.55000000000001</v>
      </c>
      <c r="J776">
        <v>134</v>
      </c>
    </row>
    <row r="777" spans="1:10">
      <c r="B777">
        <v>2059</v>
      </c>
      <c r="C777">
        <v>119.55</v>
      </c>
      <c r="D777">
        <v>122.52</v>
      </c>
      <c r="E777">
        <v>137.5</v>
      </c>
      <c r="F777">
        <v>121.98</v>
      </c>
      <c r="G777">
        <v>137.86000000000001</v>
      </c>
      <c r="H777">
        <v>154.71</v>
      </c>
      <c r="I777">
        <v>137.06</v>
      </c>
      <c r="J777">
        <v>135.13999999999999</v>
      </c>
    </row>
    <row r="778" spans="1:10">
      <c r="B778">
        <v>2060</v>
      </c>
      <c r="C778">
        <v>120.63</v>
      </c>
      <c r="D778">
        <v>123.38</v>
      </c>
      <c r="E778">
        <v>139.27000000000001</v>
      </c>
      <c r="F778">
        <v>123.25</v>
      </c>
      <c r="G778">
        <v>139.96</v>
      </c>
      <c r="H778">
        <v>156.97999999999999</v>
      </c>
      <c r="I778">
        <v>139.69</v>
      </c>
      <c r="J778">
        <v>136.58000000000001</v>
      </c>
    </row>
    <row r="779" spans="1:10">
      <c r="B779">
        <v>2061</v>
      </c>
      <c r="C779">
        <v>121.5</v>
      </c>
      <c r="D779">
        <v>124.28</v>
      </c>
      <c r="E779">
        <v>140.79</v>
      </c>
      <c r="F779">
        <v>124.37</v>
      </c>
      <c r="G779">
        <v>142.06</v>
      </c>
      <c r="H779">
        <v>159.44999999999999</v>
      </c>
      <c r="I779">
        <v>140.87</v>
      </c>
      <c r="J779">
        <v>138.1</v>
      </c>
    </row>
    <row r="780" spans="1:10">
      <c r="B780">
        <v>2062</v>
      </c>
      <c r="C780">
        <v>122.34</v>
      </c>
      <c r="D780">
        <v>125.14</v>
      </c>
      <c r="E780">
        <v>143.65</v>
      </c>
      <c r="F780">
        <v>125.18</v>
      </c>
      <c r="G780">
        <v>143.81</v>
      </c>
      <c r="H780">
        <v>162.85</v>
      </c>
      <c r="I780">
        <v>142.5</v>
      </c>
      <c r="J780">
        <v>139.41999999999999</v>
      </c>
    </row>
    <row r="782" spans="1:10">
      <c r="A782" t="s">
        <v>99</v>
      </c>
      <c r="C782" t="s">
        <v>108</v>
      </c>
      <c r="D782" t="s">
        <v>109</v>
      </c>
      <c r="E782" t="s">
        <v>110</v>
      </c>
      <c r="F782" t="s">
        <v>107</v>
      </c>
      <c r="G782" t="s">
        <v>106</v>
      </c>
      <c r="H782" t="s">
        <v>104</v>
      </c>
      <c r="I782" t="s">
        <v>105</v>
      </c>
      <c r="J782" t="s">
        <v>22</v>
      </c>
    </row>
    <row r="783" spans="1:10">
      <c r="A783" t="s">
        <v>100</v>
      </c>
      <c r="B783">
        <v>2013</v>
      </c>
      <c r="C783">
        <v>61.2</v>
      </c>
      <c r="D783">
        <v>61.2</v>
      </c>
      <c r="E783">
        <v>61.2</v>
      </c>
      <c r="F783">
        <v>61.2</v>
      </c>
      <c r="G783">
        <v>61.2</v>
      </c>
      <c r="H783">
        <v>61.2</v>
      </c>
      <c r="I783">
        <v>61.2</v>
      </c>
      <c r="J783">
        <v>61.2</v>
      </c>
    </row>
    <row r="784" spans="1:10">
      <c r="A784" t="s">
        <v>103</v>
      </c>
      <c r="B784">
        <v>2014</v>
      </c>
      <c r="C784">
        <v>63.08</v>
      </c>
      <c r="D784">
        <v>63.08</v>
      </c>
      <c r="E784">
        <v>63.08</v>
      </c>
      <c r="F784">
        <v>63.08</v>
      </c>
      <c r="G784">
        <v>63.08</v>
      </c>
      <c r="H784">
        <v>63.08</v>
      </c>
      <c r="I784">
        <v>63.08</v>
      </c>
      <c r="J784">
        <v>63.08</v>
      </c>
    </row>
    <row r="785" spans="1:10">
      <c r="A785" t="s">
        <v>101</v>
      </c>
      <c r="B785">
        <v>2015</v>
      </c>
      <c r="C785">
        <v>66.62</v>
      </c>
      <c r="D785">
        <v>66.38</v>
      </c>
      <c r="E785">
        <v>66.16</v>
      </c>
      <c r="F785">
        <v>66.62</v>
      </c>
      <c r="G785">
        <v>66.099999999999994</v>
      </c>
      <c r="H785">
        <v>65.94</v>
      </c>
      <c r="I785">
        <v>66.05</v>
      </c>
      <c r="J785">
        <v>66.34</v>
      </c>
    </row>
    <row r="786" spans="1:10">
      <c r="A786" t="s">
        <v>101</v>
      </c>
      <c r="B786">
        <v>2016</v>
      </c>
      <c r="C786">
        <v>70.47</v>
      </c>
      <c r="D786">
        <v>69.97</v>
      </c>
      <c r="E786">
        <v>69.510000000000005</v>
      </c>
      <c r="F786">
        <v>70.47</v>
      </c>
      <c r="G786">
        <v>69.37</v>
      </c>
      <c r="H786">
        <v>69.040000000000006</v>
      </c>
      <c r="I786">
        <v>69.28</v>
      </c>
      <c r="J786">
        <v>69.88</v>
      </c>
    </row>
    <row r="787" spans="1:10">
      <c r="B787">
        <v>2017</v>
      </c>
      <c r="C787">
        <v>74.52</v>
      </c>
      <c r="D787">
        <v>73.73</v>
      </c>
      <c r="E787">
        <v>73</v>
      </c>
      <c r="F787">
        <v>74.52</v>
      </c>
      <c r="G787">
        <v>72.78</v>
      </c>
      <c r="H787">
        <v>72.27</v>
      </c>
      <c r="I787">
        <v>72.64</v>
      </c>
      <c r="J787">
        <v>73.59</v>
      </c>
    </row>
    <row r="788" spans="1:10">
      <c r="B788">
        <v>2018</v>
      </c>
      <c r="C788">
        <v>78.69</v>
      </c>
      <c r="D788">
        <v>77.569999999999993</v>
      </c>
      <c r="E788">
        <v>76.56</v>
      </c>
      <c r="F788">
        <v>78.69</v>
      </c>
      <c r="G788">
        <v>76.25</v>
      </c>
      <c r="H788">
        <v>75.53</v>
      </c>
      <c r="I788">
        <v>76.05</v>
      </c>
      <c r="J788">
        <v>77.38</v>
      </c>
    </row>
    <row r="789" spans="1:10">
      <c r="B789">
        <v>2019</v>
      </c>
      <c r="C789">
        <v>83.08</v>
      </c>
      <c r="D789">
        <v>81.61</v>
      </c>
      <c r="E789">
        <v>80.27</v>
      </c>
      <c r="F789">
        <v>83.08</v>
      </c>
      <c r="G789">
        <v>79.88</v>
      </c>
      <c r="H789">
        <v>78.930000000000007</v>
      </c>
      <c r="I789">
        <v>79.61</v>
      </c>
      <c r="J789">
        <v>81.349999999999994</v>
      </c>
    </row>
    <row r="790" spans="1:10">
      <c r="B790">
        <v>2020</v>
      </c>
      <c r="C790">
        <v>87.84</v>
      </c>
      <c r="D790">
        <v>85.98</v>
      </c>
      <c r="E790">
        <v>84.29</v>
      </c>
      <c r="F790">
        <v>87.84</v>
      </c>
      <c r="G790">
        <v>83.8</v>
      </c>
      <c r="H790">
        <v>82.61</v>
      </c>
      <c r="I790">
        <v>83.46</v>
      </c>
      <c r="J790">
        <v>85.66</v>
      </c>
    </row>
    <row r="791" spans="1:10">
      <c r="B791">
        <v>2021</v>
      </c>
      <c r="C791">
        <v>92.74</v>
      </c>
      <c r="D791">
        <v>90.46</v>
      </c>
      <c r="E791">
        <v>88.39</v>
      </c>
      <c r="F791">
        <v>92.74</v>
      </c>
      <c r="G791">
        <v>87.78</v>
      </c>
      <c r="H791">
        <v>86.33</v>
      </c>
      <c r="I791">
        <v>87.36</v>
      </c>
      <c r="J791">
        <v>90.06</v>
      </c>
    </row>
    <row r="792" spans="1:10">
      <c r="B792">
        <v>2022</v>
      </c>
      <c r="C792">
        <v>97.93</v>
      </c>
      <c r="D792">
        <v>95.18</v>
      </c>
      <c r="E792">
        <v>92.69</v>
      </c>
      <c r="F792">
        <v>97.93</v>
      </c>
      <c r="G792">
        <v>91.96</v>
      </c>
      <c r="H792">
        <v>90.23</v>
      </c>
      <c r="I792">
        <v>91.47</v>
      </c>
      <c r="J792">
        <v>94.69</v>
      </c>
    </row>
    <row r="793" spans="1:10">
      <c r="B793">
        <v>2023</v>
      </c>
      <c r="C793">
        <v>103.4</v>
      </c>
      <c r="D793">
        <v>100.14</v>
      </c>
      <c r="E793">
        <v>97.21</v>
      </c>
      <c r="F793">
        <v>103.41</v>
      </c>
      <c r="G793">
        <v>96.34</v>
      </c>
      <c r="H793">
        <v>94.3</v>
      </c>
      <c r="I793">
        <v>95.76</v>
      </c>
      <c r="J793">
        <v>99.57</v>
      </c>
    </row>
    <row r="794" spans="1:10">
      <c r="B794">
        <v>2024</v>
      </c>
      <c r="C794">
        <v>109.22</v>
      </c>
      <c r="D794">
        <v>105.4</v>
      </c>
      <c r="E794">
        <v>101.97</v>
      </c>
      <c r="F794">
        <v>109.22</v>
      </c>
      <c r="G794">
        <v>100.97</v>
      </c>
      <c r="H794">
        <v>98.59</v>
      </c>
      <c r="I794">
        <v>100.29</v>
      </c>
      <c r="J794">
        <v>104.73</v>
      </c>
    </row>
    <row r="795" spans="1:10">
      <c r="B795">
        <v>2025</v>
      </c>
      <c r="C795">
        <v>115.37</v>
      </c>
      <c r="D795">
        <v>110.94</v>
      </c>
      <c r="E795">
        <v>106.98</v>
      </c>
      <c r="F795">
        <v>115.38</v>
      </c>
      <c r="G795">
        <v>105.82</v>
      </c>
      <c r="H795">
        <v>103.08</v>
      </c>
      <c r="I795">
        <v>105.04</v>
      </c>
      <c r="J795">
        <v>110.17</v>
      </c>
    </row>
    <row r="796" spans="1:10">
      <c r="B796">
        <v>2026</v>
      </c>
      <c r="C796">
        <v>121.86</v>
      </c>
      <c r="D796">
        <v>116.76</v>
      </c>
      <c r="E796">
        <v>112.22</v>
      </c>
      <c r="F796">
        <v>121.86</v>
      </c>
      <c r="G796">
        <v>110.9</v>
      </c>
      <c r="H796">
        <v>107.77</v>
      </c>
      <c r="I796">
        <v>110</v>
      </c>
      <c r="J796">
        <v>115.87</v>
      </c>
    </row>
    <row r="797" spans="1:10">
      <c r="B797">
        <v>2027</v>
      </c>
      <c r="C797">
        <v>128.71</v>
      </c>
      <c r="D797">
        <v>122.89</v>
      </c>
      <c r="E797">
        <v>117.72</v>
      </c>
      <c r="F797">
        <v>128.72</v>
      </c>
      <c r="G797">
        <v>116.22</v>
      </c>
      <c r="H797">
        <v>112.67</v>
      </c>
      <c r="I797">
        <v>115.2</v>
      </c>
      <c r="J797">
        <v>121.88</v>
      </c>
    </row>
    <row r="798" spans="1:10">
      <c r="B798">
        <v>2028</v>
      </c>
      <c r="C798">
        <v>135.93</v>
      </c>
      <c r="D798">
        <v>129.31</v>
      </c>
      <c r="E798">
        <v>123.47</v>
      </c>
      <c r="F798">
        <v>135.94</v>
      </c>
      <c r="G798">
        <v>121.77</v>
      </c>
      <c r="H798">
        <v>117.78</v>
      </c>
      <c r="I798">
        <v>120.63</v>
      </c>
      <c r="J798">
        <v>128.16999999999999</v>
      </c>
    </row>
    <row r="799" spans="1:10">
      <c r="B799">
        <v>2029</v>
      </c>
      <c r="C799">
        <v>143.54</v>
      </c>
      <c r="D799">
        <v>136.08000000000001</v>
      </c>
      <c r="E799">
        <v>129.5</v>
      </c>
      <c r="F799">
        <v>143.55000000000001</v>
      </c>
      <c r="G799">
        <v>127.59</v>
      </c>
      <c r="H799">
        <v>123.11</v>
      </c>
      <c r="I799">
        <v>126.31</v>
      </c>
      <c r="J799">
        <v>134.79</v>
      </c>
    </row>
    <row r="800" spans="1:10">
      <c r="B800">
        <v>2030</v>
      </c>
      <c r="C800">
        <v>151.59</v>
      </c>
      <c r="D800">
        <v>143.19</v>
      </c>
      <c r="E800">
        <v>135.82</v>
      </c>
      <c r="F800">
        <v>151.6</v>
      </c>
      <c r="G800">
        <v>133.69</v>
      </c>
      <c r="H800">
        <v>128.69</v>
      </c>
      <c r="I800">
        <v>132.25</v>
      </c>
      <c r="J800">
        <v>141.75</v>
      </c>
    </row>
    <row r="801" spans="2:10">
      <c r="B801">
        <v>2031</v>
      </c>
      <c r="C801">
        <v>160.08000000000001</v>
      </c>
      <c r="D801">
        <v>150.66999999999999</v>
      </c>
      <c r="E801">
        <v>142.44999999999999</v>
      </c>
      <c r="F801">
        <v>160.09</v>
      </c>
      <c r="G801">
        <v>140.07</v>
      </c>
      <c r="H801">
        <v>134.51</v>
      </c>
      <c r="I801">
        <v>138.47</v>
      </c>
      <c r="J801">
        <v>149.06</v>
      </c>
    </row>
    <row r="802" spans="2:10">
      <c r="B802">
        <v>2032</v>
      </c>
      <c r="C802">
        <v>169.05</v>
      </c>
      <c r="D802">
        <v>158.56</v>
      </c>
      <c r="E802">
        <v>149.4</v>
      </c>
      <c r="F802">
        <v>169.07</v>
      </c>
      <c r="G802">
        <v>146.77000000000001</v>
      </c>
      <c r="H802">
        <v>140.6</v>
      </c>
      <c r="I802">
        <v>144.99</v>
      </c>
      <c r="J802">
        <v>156.76</v>
      </c>
    </row>
    <row r="803" spans="2:10">
      <c r="B803">
        <v>2033</v>
      </c>
      <c r="C803">
        <v>125.86</v>
      </c>
      <c r="D803">
        <v>126.43</v>
      </c>
      <c r="E803">
        <v>118.11</v>
      </c>
      <c r="F803">
        <v>129.32</v>
      </c>
      <c r="G803">
        <v>116.95</v>
      </c>
      <c r="H803">
        <v>116.3</v>
      </c>
      <c r="I803">
        <v>120.44</v>
      </c>
      <c r="J803">
        <v>127.48</v>
      </c>
    </row>
    <row r="804" spans="2:10">
      <c r="B804">
        <v>2034</v>
      </c>
      <c r="C804">
        <v>126.32</v>
      </c>
      <c r="D804">
        <v>141.52000000000001</v>
      </c>
      <c r="E804">
        <v>120.17</v>
      </c>
      <c r="F804">
        <v>129.76</v>
      </c>
      <c r="G804">
        <v>119.3</v>
      </c>
      <c r="H804">
        <v>119.72</v>
      </c>
      <c r="I804">
        <v>121.67</v>
      </c>
      <c r="J804">
        <v>128.41999999999999</v>
      </c>
    </row>
    <row r="805" spans="2:10">
      <c r="B805">
        <v>2035</v>
      </c>
      <c r="C805">
        <v>128.21</v>
      </c>
      <c r="D805">
        <v>144.80000000000001</v>
      </c>
      <c r="E805">
        <v>126.43</v>
      </c>
      <c r="F805">
        <v>131.96</v>
      </c>
      <c r="G805">
        <v>124.35</v>
      </c>
      <c r="H805">
        <v>129.15</v>
      </c>
      <c r="I805">
        <v>132.6</v>
      </c>
      <c r="J805">
        <v>131.53</v>
      </c>
    </row>
    <row r="806" spans="2:10">
      <c r="B806">
        <v>2036</v>
      </c>
      <c r="C806">
        <v>128.32</v>
      </c>
      <c r="D806">
        <v>145.75</v>
      </c>
      <c r="E806">
        <v>130.85</v>
      </c>
      <c r="F806">
        <v>132.37</v>
      </c>
      <c r="G806">
        <v>128.18</v>
      </c>
      <c r="H806">
        <v>132.72999999999999</v>
      </c>
      <c r="I806">
        <v>135.46</v>
      </c>
      <c r="J806">
        <v>132.34</v>
      </c>
    </row>
    <row r="807" spans="2:10">
      <c r="B807">
        <v>2037</v>
      </c>
      <c r="C807">
        <v>130.16</v>
      </c>
      <c r="D807">
        <v>145.72</v>
      </c>
      <c r="E807">
        <v>133.24</v>
      </c>
      <c r="F807">
        <v>132.97</v>
      </c>
      <c r="G807">
        <v>131.1</v>
      </c>
      <c r="H807">
        <v>134.22999999999999</v>
      </c>
      <c r="I807">
        <v>137.57</v>
      </c>
      <c r="J807">
        <v>132.61000000000001</v>
      </c>
    </row>
    <row r="808" spans="2:10">
      <c r="B808">
        <v>2038</v>
      </c>
      <c r="C808">
        <v>131.84</v>
      </c>
      <c r="D808">
        <v>146.29</v>
      </c>
      <c r="E808">
        <v>136.36000000000001</v>
      </c>
      <c r="F808">
        <v>134.47999999999999</v>
      </c>
      <c r="G808">
        <v>131.47</v>
      </c>
      <c r="H808">
        <v>143.44</v>
      </c>
      <c r="I808">
        <v>137.44</v>
      </c>
      <c r="J808">
        <v>134.46</v>
      </c>
    </row>
    <row r="809" spans="2:10">
      <c r="B809">
        <v>2039</v>
      </c>
      <c r="C809">
        <v>132.38</v>
      </c>
      <c r="D809">
        <v>146.16</v>
      </c>
      <c r="E809">
        <v>136.76</v>
      </c>
      <c r="F809">
        <v>135.22</v>
      </c>
      <c r="G809">
        <v>139.55000000000001</v>
      </c>
      <c r="H809">
        <v>147.84</v>
      </c>
      <c r="I809">
        <v>145.26</v>
      </c>
      <c r="J809">
        <v>138.19</v>
      </c>
    </row>
    <row r="810" spans="2:10">
      <c r="B810">
        <v>2040</v>
      </c>
      <c r="C810">
        <v>133.62</v>
      </c>
      <c r="D810">
        <v>146.82</v>
      </c>
      <c r="E810">
        <v>144.91999999999999</v>
      </c>
      <c r="F810">
        <v>135.88</v>
      </c>
      <c r="G810">
        <v>143.54</v>
      </c>
      <c r="H810">
        <v>150.31</v>
      </c>
      <c r="I810">
        <v>148.97999999999999</v>
      </c>
      <c r="J810">
        <v>140.47</v>
      </c>
    </row>
    <row r="811" spans="2:10">
      <c r="B811">
        <v>2041</v>
      </c>
      <c r="C811">
        <v>135.12</v>
      </c>
      <c r="D811">
        <v>147.66</v>
      </c>
      <c r="E811">
        <v>150.31</v>
      </c>
      <c r="F811">
        <v>141.15</v>
      </c>
      <c r="G811">
        <v>146.51</v>
      </c>
      <c r="H811">
        <v>160.66999999999999</v>
      </c>
      <c r="I811">
        <v>151.47</v>
      </c>
      <c r="J811">
        <v>143.62</v>
      </c>
    </row>
    <row r="812" spans="2:10">
      <c r="B812">
        <v>2042</v>
      </c>
      <c r="C812">
        <v>139.24</v>
      </c>
      <c r="D812">
        <v>151.46</v>
      </c>
      <c r="E812">
        <v>152.96</v>
      </c>
      <c r="F812">
        <v>142.29</v>
      </c>
      <c r="G812">
        <v>155.13999999999999</v>
      </c>
      <c r="H812">
        <v>166.15</v>
      </c>
      <c r="I812">
        <v>160.06</v>
      </c>
      <c r="J812">
        <v>149.22999999999999</v>
      </c>
    </row>
    <row r="813" spans="2:10">
      <c r="B813">
        <v>2043</v>
      </c>
      <c r="C813">
        <v>142.96</v>
      </c>
      <c r="D813">
        <v>154.58000000000001</v>
      </c>
      <c r="E813">
        <v>158.41</v>
      </c>
      <c r="F813">
        <v>145.25</v>
      </c>
      <c r="G813">
        <v>161.53</v>
      </c>
      <c r="H813">
        <v>172.26</v>
      </c>
      <c r="I813">
        <v>166.56</v>
      </c>
      <c r="J813">
        <v>154.41999999999999</v>
      </c>
    </row>
    <row r="814" spans="2:10">
      <c r="B814">
        <v>2044</v>
      </c>
      <c r="C814">
        <v>143.66999999999999</v>
      </c>
      <c r="D814">
        <v>154.83000000000001</v>
      </c>
      <c r="E814">
        <v>163.16999999999999</v>
      </c>
      <c r="F814">
        <v>146.16</v>
      </c>
      <c r="G814">
        <v>164.13</v>
      </c>
      <c r="H814">
        <v>174.14</v>
      </c>
      <c r="I814">
        <v>169.04</v>
      </c>
      <c r="J814">
        <v>158.93</v>
      </c>
    </row>
    <row r="815" spans="2:10">
      <c r="B815">
        <v>2045</v>
      </c>
      <c r="C815">
        <v>146.41</v>
      </c>
      <c r="D815">
        <v>156.93</v>
      </c>
      <c r="E815">
        <v>164.38</v>
      </c>
      <c r="F815">
        <v>149.96</v>
      </c>
      <c r="G815">
        <v>165.37</v>
      </c>
      <c r="H815">
        <v>183.85</v>
      </c>
      <c r="I815">
        <v>169.61</v>
      </c>
      <c r="J815">
        <v>161.46</v>
      </c>
    </row>
    <row r="816" spans="2:10">
      <c r="B816">
        <v>2046</v>
      </c>
      <c r="C816">
        <v>150.49</v>
      </c>
      <c r="D816">
        <v>160.54</v>
      </c>
      <c r="E816">
        <v>174.66</v>
      </c>
      <c r="F816">
        <v>153.31</v>
      </c>
      <c r="G816">
        <v>176.74</v>
      </c>
      <c r="H816">
        <v>190.33</v>
      </c>
      <c r="I816">
        <v>179.37</v>
      </c>
      <c r="J816">
        <v>168.59</v>
      </c>
    </row>
    <row r="817" spans="2:10">
      <c r="B817">
        <v>2047</v>
      </c>
      <c r="C817">
        <v>157.63</v>
      </c>
      <c r="D817">
        <v>167.08</v>
      </c>
      <c r="E817">
        <v>180.59</v>
      </c>
      <c r="F817">
        <v>160.27000000000001</v>
      </c>
      <c r="G817">
        <v>179.33</v>
      </c>
      <c r="H817">
        <v>196.24</v>
      </c>
      <c r="I817">
        <v>185.12</v>
      </c>
      <c r="J817">
        <v>174.03</v>
      </c>
    </row>
    <row r="818" spans="2:10">
      <c r="B818">
        <v>2048</v>
      </c>
      <c r="C818">
        <v>158.36000000000001</v>
      </c>
      <c r="D818">
        <v>167.06</v>
      </c>
      <c r="E818">
        <v>182.74</v>
      </c>
      <c r="F818">
        <v>161.26</v>
      </c>
      <c r="G818">
        <v>183.08</v>
      </c>
      <c r="H818">
        <v>200</v>
      </c>
      <c r="I818">
        <v>187.17</v>
      </c>
      <c r="J818">
        <v>175.29</v>
      </c>
    </row>
    <row r="819" spans="2:10">
      <c r="B819">
        <v>2049</v>
      </c>
      <c r="C819">
        <v>157.49</v>
      </c>
      <c r="D819">
        <v>166.11</v>
      </c>
      <c r="E819">
        <v>182.22</v>
      </c>
      <c r="F819">
        <v>160.62</v>
      </c>
      <c r="G819">
        <v>182.62</v>
      </c>
      <c r="H819">
        <v>200.9</v>
      </c>
      <c r="I819">
        <v>186.34</v>
      </c>
      <c r="J819">
        <v>175.04</v>
      </c>
    </row>
    <row r="820" spans="2:10">
      <c r="B820">
        <v>2050</v>
      </c>
      <c r="C820">
        <v>157.47</v>
      </c>
      <c r="D820">
        <v>165.96</v>
      </c>
      <c r="E820">
        <v>183.55</v>
      </c>
      <c r="F820">
        <v>160.85</v>
      </c>
      <c r="G820">
        <v>183.57</v>
      </c>
      <c r="H820">
        <v>203.61</v>
      </c>
      <c r="I820">
        <v>188.07</v>
      </c>
      <c r="J820">
        <v>176.77</v>
      </c>
    </row>
    <row r="821" spans="2:10">
      <c r="B821">
        <v>2051</v>
      </c>
      <c r="C821">
        <v>160.28</v>
      </c>
      <c r="D821">
        <v>167.62</v>
      </c>
      <c r="E821">
        <v>187.42</v>
      </c>
      <c r="F821">
        <v>163.84</v>
      </c>
      <c r="G821">
        <v>186.9</v>
      </c>
      <c r="H821">
        <v>209.47</v>
      </c>
      <c r="I821">
        <v>192.97</v>
      </c>
      <c r="J821">
        <v>181.47</v>
      </c>
    </row>
    <row r="822" spans="2:10">
      <c r="B822">
        <v>2052</v>
      </c>
      <c r="C822">
        <v>161.58000000000001</v>
      </c>
      <c r="D822">
        <v>168.76</v>
      </c>
      <c r="E822">
        <v>189.35</v>
      </c>
      <c r="F822">
        <v>165.31</v>
      </c>
      <c r="G822">
        <v>189.35</v>
      </c>
      <c r="H822">
        <v>213.84</v>
      </c>
      <c r="I822">
        <v>196.07</v>
      </c>
      <c r="J822">
        <v>184.59</v>
      </c>
    </row>
    <row r="823" spans="2:10">
      <c r="B823">
        <v>2053</v>
      </c>
      <c r="C823">
        <v>163.09</v>
      </c>
      <c r="D823">
        <v>170.43</v>
      </c>
      <c r="E823">
        <v>192.16</v>
      </c>
      <c r="F823">
        <v>167.01</v>
      </c>
      <c r="G823">
        <v>191.9</v>
      </c>
      <c r="H823">
        <v>220.2</v>
      </c>
      <c r="I823">
        <v>196.94</v>
      </c>
      <c r="J823">
        <v>189.84</v>
      </c>
    </row>
    <row r="824" spans="2:10">
      <c r="B824">
        <v>2054</v>
      </c>
      <c r="C824">
        <v>166.07</v>
      </c>
      <c r="D824">
        <v>173.1</v>
      </c>
      <c r="E824">
        <v>196.58</v>
      </c>
      <c r="F824">
        <v>170.19</v>
      </c>
      <c r="G824">
        <v>197.06</v>
      </c>
      <c r="H824">
        <v>226.54</v>
      </c>
      <c r="I824">
        <v>198.4</v>
      </c>
      <c r="J824">
        <v>195.19</v>
      </c>
    </row>
    <row r="825" spans="2:10">
      <c r="B825">
        <v>2055</v>
      </c>
      <c r="C825">
        <v>168.13</v>
      </c>
      <c r="D825">
        <v>175.14</v>
      </c>
      <c r="E825">
        <v>200.18</v>
      </c>
      <c r="F825">
        <v>172.46</v>
      </c>
      <c r="G825">
        <v>203</v>
      </c>
      <c r="H825">
        <v>230.64</v>
      </c>
      <c r="I825">
        <v>199.82</v>
      </c>
      <c r="J825">
        <v>198.13</v>
      </c>
    </row>
    <row r="826" spans="2:10">
      <c r="B826">
        <v>2056</v>
      </c>
      <c r="C826">
        <v>170.53</v>
      </c>
      <c r="D826">
        <v>177.37</v>
      </c>
      <c r="E826">
        <v>204.24</v>
      </c>
      <c r="F826">
        <v>174.31</v>
      </c>
      <c r="G826">
        <v>206.53</v>
      </c>
      <c r="H826">
        <v>237.06</v>
      </c>
      <c r="I826">
        <v>201.68</v>
      </c>
      <c r="J826">
        <v>200.39</v>
      </c>
    </row>
    <row r="827" spans="2:10">
      <c r="B827">
        <v>2057</v>
      </c>
      <c r="C827">
        <v>171.99</v>
      </c>
      <c r="D827">
        <v>178.79</v>
      </c>
      <c r="E827">
        <v>207.58</v>
      </c>
      <c r="F827">
        <v>176.74</v>
      </c>
      <c r="G827">
        <v>209.83</v>
      </c>
      <c r="H827">
        <v>242.14</v>
      </c>
      <c r="I827">
        <v>204.57</v>
      </c>
      <c r="J827">
        <v>203.34</v>
      </c>
    </row>
    <row r="828" spans="2:10">
      <c r="B828">
        <v>2058</v>
      </c>
      <c r="C828">
        <v>173.22</v>
      </c>
      <c r="D828">
        <v>179.92</v>
      </c>
      <c r="E828">
        <v>210.13</v>
      </c>
      <c r="F828">
        <v>177.37</v>
      </c>
      <c r="G828">
        <v>212.27</v>
      </c>
      <c r="H828">
        <v>245.74</v>
      </c>
      <c r="I828">
        <v>207.68</v>
      </c>
      <c r="J828">
        <v>205.62</v>
      </c>
    </row>
    <row r="829" spans="2:10">
      <c r="B829">
        <v>2059</v>
      </c>
      <c r="C829">
        <v>174.98</v>
      </c>
      <c r="D829">
        <v>181.31</v>
      </c>
      <c r="E829">
        <v>213.48</v>
      </c>
      <c r="F829">
        <v>179.38</v>
      </c>
      <c r="G829">
        <v>215.72</v>
      </c>
      <c r="H829">
        <v>252.81</v>
      </c>
      <c r="I829">
        <v>211.17</v>
      </c>
      <c r="J829">
        <v>208.5</v>
      </c>
    </row>
    <row r="830" spans="2:10">
      <c r="B830">
        <v>2060</v>
      </c>
      <c r="C830">
        <v>176.7</v>
      </c>
      <c r="D830">
        <v>182.74</v>
      </c>
      <c r="E830">
        <v>216.61</v>
      </c>
      <c r="F830">
        <v>181.3</v>
      </c>
      <c r="G830">
        <v>221.55</v>
      </c>
      <c r="H830">
        <v>258.88</v>
      </c>
      <c r="I830">
        <v>217.93</v>
      </c>
      <c r="J830">
        <v>211.85</v>
      </c>
    </row>
    <row r="831" spans="2:10">
      <c r="B831">
        <v>2061</v>
      </c>
      <c r="C831">
        <v>178.42</v>
      </c>
      <c r="D831">
        <v>184.39</v>
      </c>
      <c r="E831">
        <v>220.57</v>
      </c>
      <c r="F831">
        <v>183.93</v>
      </c>
      <c r="G831">
        <v>226.62</v>
      </c>
      <c r="H831">
        <v>265.04000000000002</v>
      </c>
      <c r="I831">
        <v>222.28</v>
      </c>
      <c r="J831">
        <v>215.21</v>
      </c>
    </row>
    <row r="832" spans="2:10">
      <c r="B832">
        <v>2062</v>
      </c>
      <c r="C832">
        <v>180.88</v>
      </c>
      <c r="D832">
        <v>186.61</v>
      </c>
      <c r="E832">
        <v>230.88</v>
      </c>
      <c r="F832">
        <v>186.56</v>
      </c>
      <c r="G832">
        <v>231.05</v>
      </c>
      <c r="H832">
        <v>277.20999999999998</v>
      </c>
      <c r="I832">
        <v>225.87</v>
      </c>
      <c r="J832">
        <v>218.68</v>
      </c>
    </row>
    <row r="834" spans="1:10">
      <c r="A834" t="s">
        <v>99</v>
      </c>
      <c r="C834" t="s">
        <v>108</v>
      </c>
      <c r="D834" t="s">
        <v>109</v>
      </c>
      <c r="E834" t="s">
        <v>110</v>
      </c>
      <c r="F834" t="s">
        <v>107</v>
      </c>
      <c r="G834" t="s">
        <v>106</v>
      </c>
      <c r="H834" t="s">
        <v>104</v>
      </c>
      <c r="I834" t="s">
        <v>105</v>
      </c>
      <c r="J834" t="s">
        <v>22</v>
      </c>
    </row>
    <row r="835" spans="1:10">
      <c r="A835" t="s">
        <v>100</v>
      </c>
      <c r="B835">
        <v>2013</v>
      </c>
      <c r="C835">
        <v>61.2</v>
      </c>
      <c r="D835">
        <v>61.2</v>
      </c>
      <c r="E835">
        <v>61.2</v>
      </c>
      <c r="F835">
        <v>61.2</v>
      </c>
      <c r="G835">
        <v>61.2</v>
      </c>
      <c r="H835">
        <v>61.2</v>
      </c>
      <c r="I835">
        <v>61.2</v>
      </c>
      <c r="J835">
        <v>61.2</v>
      </c>
    </row>
    <row r="836" spans="1:10">
      <c r="A836" t="s">
        <v>103</v>
      </c>
      <c r="B836">
        <v>2014</v>
      </c>
      <c r="C836">
        <v>63.08</v>
      </c>
      <c r="D836">
        <v>63.08</v>
      </c>
      <c r="E836">
        <v>63.08</v>
      </c>
      <c r="F836">
        <v>63.08</v>
      </c>
      <c r="G836">
        <v>63.08</v>
      </c>
      <c r="H836">
        <v>63.08</v>
      </c>
      <c r="I836">
        <v>63.08</v>
      </c>
      <c r="J836">
        <v>63.08</v>
      </c>
    </row>
    <row r="837" spans="1:10">
      <c r="A837" t="s">
        <v>101</v>
      </c>
      <c r="B837">
        <v>2015</v>
      </c>
      <c r="C837">
        <v>66.39</v>
      </c>
      <c r="D837">
        <v>66.2</v>
      </c>
      <c r="E837">
        <v>66.010000000000005</v>
      </c>
      <c r="F837">
        <v>66.41</v>
      </c>
      <c r="G837">
        <v>65.95</v>
      </c>
      <c r="H837">
        <v>65.89</v>
      </c>
      <c r="I837">
        <v>65.94</v>
      </c>
      <c r="J837">
        <v>66.23</v>
      </c>
    </row>
    <row r="838" spans="1:10">
      <c r="A838" t="s">
        <v>103</v>
      </c>
      <c r="B838">
        <v>2016</v>
      </c>
      <c r="C838">
        <v>69.98</v>
      </c>
      <c r="D838">
        <v>69.59</v>
      </c>
      <c r="E838">
        <v>69.180000000000007</v>
      </c>
      <c r="F838">
        <v>70.03</v>
      </c>
      <c r="G838">
        <v>69.069999999999993</v>
      </c>
      <c r="H838">
        <v>68.930000000000007</v>
      </c>
      <c r="I838">
        <v>69.05</v>
      </c>
      <c r="J838">
        <v>69.66</v>
      </c>
    </row>
    <row r="839" spans="1:10">
      <c r="B839">
        <v>2017</v>
      </c>
      <c r="C839">
        <v>73.75</v>
      </c>
      <c r="D839">
        <v>73.13</v>
      </c>
      <c r="E839">
        <v>72.48</v>
      </c>
      <c r="F839">
        <v>73.819999999999993</v>
      </c>
      <c r="G839">
        <v>72.31</v>
      </c>
      <c r="H839">
        <v>72.099999999999994</v>
      </c>
      <c r="I839">
        <v>72.28</v>
      </c>
      <c r="J839">
        <v>73.239999999999995</v>
      </c>
    </row>
    <row r="840" spans="1:10">
      <c r="B840">
        <v>2018</v>
      </c>
      <c r="C840">
        <v>77.599999999999994</v>
      </c>
      <c r="D840">
        <v>76.73</v>
      </c>
      <c r="E840">
        <v>75.84</v>
      </c>
      <c r="F840">
        <v>77.709999999999994</v>
      </c>
      <c r="G840">
        <v>75.599999999999994</v>
      </c>
      <c r="H840">
        <v>75.290000000000006</v>
      </c>
      <c r="I840">
        <v>75.55</v>
      </c>
      <c r="J840">
        <v>76.88</v>
      </c>
    </row>
    <row r="841" spans="1:10">
      <c r="B841">
        <v>2019</v>
      </c>
      <c r="C841">
        <v>81.650000000000006</v>
      </c>
      <c r="D841">
        <v>80.5</v>
      </c>
      <c r="E841">
        <v>79.33</v>
      </c>
      <c r="F841">
        <v>81.78</v>
      </c>
      <c r="G841">
        <v>79.02</v>
      </c>
      <c r="H841">
        <v>78.62</v>
      </c>
      <c r="I841">
        <v>78.959999999999994</v>
      </c>
      <c r="J841">
        <v>80.7</v>
      </c>
    </row>
    <row r="842" spans="1:10">
      <c r="B842">
        <v>2020</v>
      </c>
      <c r="C842">
        <v>86.03</v>
      </c>
      <c r="D842">
        <v>84.58</v>
      </c>
      <c r="E842">
        <v>83.11</v>
      </c>
      <c r="F842">
        <v>86.2</v>
      </c>
      <c r="G842">
        <v>82.71</v>
      </c>
      <c r="H842">
        <v>82.22</v>
      </c>
      <c r="I842">
        <v>82.64</v>
      </c>
      <c r="J842">
        <v>84.84</v>
      </c>
    </row>
    <row r="843" spans="1:10">
      <c r="B843">
        <v>2021</v>
      </c>
      <c r="C843">
        <v>90.51</v>
      </c>
      <c r="D843">
        <v>88.74</v>
      </c>
      <c r="E843">
        <v>86.94</v>
      </c>
      <c r="F843">
        <v>90.73</v>
      </c>
      <c r="G843">
        <v>86.46</v>
      </c>
      <c r="H843">
        <v>85.85</v>
      </c>
      <c r="I843">
        <v>86.37</v>
      </c>
      <c r="J843">
        <v>89.05</v>
      </c>
    </row>
    <row r="844" spans="1:10">
      <c r="B844">
        <v>2022</v>
      </c>
      <c r="C844">
        <v>95.24</v>
      </c>
      <c r="D844">
        <v>93.12</v>
      </c>
      <c r="E844">
        <v>90.96</v>
      </c>
      <c r="F844">
        <v>95.5</v>
      </c>
      <c r="G844">
        <v>90.38</v>
      </c>
      <c r="H844">
        <v>89.66</v>
      </c>
      <c r="I844">
        <v>90.28</v>
      </c>
      <c r="J844">
        <v>93.49</v>
      </c>
    </row>
    <row r="845" spans="1:10">
      <c r="B845">
        <v>2023</v>
      </c>
      <c r="C845">
        <v>100.22</v>
      </c>
      <c r="D845">
        <v>97.71</v>
      </c>
      <c r="E845">
        <v>95.16</v>
      </c>
      <c r="F845">
        <v>100.53</v>
      </c>
      <c r="G845">
        <v>94.49</v>
      </c>
      <c r="H845">
        <v>93.64</v>
      </c>
      <c r="I845">
        <v>94.36</v>
      </c>
      <c r="J845">
        <v>98.15</v>
      </c>
    </row>
    <row r="846" spans="1:10">
      <c r="B846">
        <v>2024</v>
      </c>
      <c r="C846">
        <v>105.49</v>
      </c>
      <c r="D846">
        <v>102.56</v>
      </c>
      <c r="E846">
        <v>99.59</v>
      </c>
      <c r="F846">
        <v>105.85</v>
      </c>
      <c r="G846">
        <v>98.81</v>
      </c>
      <c r="H846">
        <v>97.82</v>
      </c>
      <c r="I846">
        <v>98.66</v>
      </c>
      <c r="J846">
        <v>103.07</v>
      </c>
    </row>
    <row r="847" spans="1:10">
      <c r="B847">
        <v>2025</v>
      </c>
      <c r="C847">
        <v>111.05</v>
      </c>
      <c r="D847">
        <v>107.66</v>
      </c>
      <c r="E847">
        <v>104.23</v>
      </c>
      <c r="F847">
        <v>111.46</v>
      </c>
      <c r="G847">
        <v>103.33</v>
      </c>
      <c r="H847">
        <v>102.2</v>
      </c>
      <c r="I847">
        <v>103.17</v>
      </c>
      <c r="J847">
        <v>108.25</v>
      </c>
    </row>
    <row r="848" spans="1:10">
      <c r="B848">
        <v>2026</v>
      </c>
      <c r="C848">
        <v>116.88</v>
      </c>
      <c r="D848">
        <v>112.99</v>
      </c>
      <c r="E848">
        <v>109.08</v>
      </c>
      <c r="F848">
        <v>117.36</v>
      </c>
      <c r="G848">
        <v>108.05</v>
      </c>
      <c r="H848">
        <v>106.76</v>
      </c>
      <c r="I848">
        <v>107.86</v>
      </c>
      <c r="J848">
        <v>113.67</v>
      </c>
    </row>
    <row r="849" spans="2:10">
      <c r="B849">
        <v>2027</v>
      </c>
      <c r="C849">
        <v>123.03</v>
      </c>
      <c r="D849">
        <v>118.6</v>
      </c>
      <c r="E849">
        <v>114.16</v>
      </c>
      <c r="F849">
        <v>123.57</v>
      </c>
      <c r="G849">
        <v>112.99</v>
      </c>
      <c r="H849">
        <v>111.53</v>
      </c>
      <c r="I849">
        <v>112.78</v>
      </c>
      <c r="J849">
        <v>119.37</v>
      </c>
    </row>
    <row r="850" spans="2:10">
      <c r="B850">
        <v>2028</v>
      </c>
      <c r="C850">
        <v>129.47999999999999</v>
      </c>
      <c r="D850">
        <v>124.46</v>
      </c>
      <c r="E850">
        <v>119.45</v>
      </c>
      <c r="F850">
        <v>130.09</v>
      </c>
      <c r="G850">
        <v>118.14</v>
      </c>
      <c r="H850">
        <v>116.49</v>
      </c>
      <c r="I850">
        <v>117.9</v>
      </c>
      <c r="J850">
        <v>125.34</v>
      </c>
    </row>
    <row r="851" spans="2:10">
      <c r="B851">
        <v>2029</v>
      </c>
      <c r="C851">
        <v>136.26</v>
      </c>
      <c r="D851">
        <v>130.61000000000001</v>
      </c>
      <c r="E851">
        <v>124.99</v>
      </c>
      <c r="F851">
        <v>136.96</v>
      </c>
      <c r="G851">
        <v>123.52</v>
      </c>
      <c r="H851">
        <v>121.67</v>
      </c>
      <c r="I851">
        <v>123.24</v>
      </c>
      <c r="J851">
        <v>131.6</v>
      </c>
    </row>
    <row r="852" spans="2:10">
      <c r="B852">
        <v>2030</v>
      </c>
      <c r="C852">
        <v>143.4</v>
      </c>
      <c r="D852">
        <v>137.07</v>
      </c>
      <c r="E852">
        <v>130.78</v>
      </c>
      <c r="F852">
        <v>144.18</v>
      </c>
      <c r="G852">
        <v>129.13999999999999</v>
      </c>
      <c r="H852">
        <v>127.09</v>
      </c>
      <c r="I852">
        <v>128.84</v>
      </c>
      <c r="J852">
        <v>138.16999999999999</v>
      </c>
    </row>
    <row r="853" spans="2:10">
      <c r="B853">
        <v>2031</v>
      </c>
      <c r="C853">
        <v>150.9</v>
      </c>
      <c r="D853">
        <v>143.84</v>
      </c>
      <c r="E853">
        <v>136.84</v>
      </c>
      <c r="F853">
        <v>151.78</v>
      </c>
      <c r="G853">
        <v>135.01</v>
      </c>
      <c r="H853">
        <v>132.72999999999999</v>
      </c>
      <c r="I853">
        <v>134.68</v>
      </c>
      <c r="J853">
        <v>145.07</v>
      </c>
    </row>
    <row r="854" spans="2:10">
      <c r="B854">
        <v>2032</v>
      </c>
      <c r="C854">
        <v>158.81</v>
      </c>
      <c r="D854">
        <v>150.94999999999999</v>
      </c>
      <c r="E854">
        <v>143.18</v>
      </c>
      <c r="F854">
        <v>159.79</v>
      </c>
      <c r="G854">
        <v>141.16</v>
      </c>
      <c r="H854">
        <v>138.63999999999999</v>
      </c>
      <c r="I854">
        <v>140.79</v>
      </c>
      <c r="J854">
        <v>152.31</v>
      </c>
    </row>
    <row r="855" spans="2:10">
      <c r="B855">
        <v>2033</v>
      </c>
      <c r="C855">
        <v>119.35</v>
      </c>
      <c r="D855">
        <v>120.12</v>
      </c>
      <c r="E855">
        <v>114.1</v>
      </c>
      <c r="F855">
        <v>123.33</v>
      </c>
      <c r="G855">
        <v>112.88</v>
      </c>
      <c r="H855">
        <v>113.56</v>
      </c>
      <c r="I855">
        <v>117.07</v>
      </c>
      <c r="J855">
        <v>123.22</v>
      </c>
    </row>
    <row r="856" spans="2:10">
      <c r="B856">
        <v>2034</v>
      </c>
      <c r="C856">
        <v>119.9</v>
      </c>
      <c r="D856">
        <v>133.38999999999999</v>
      </c>
      <c r="E856">
        <v>116.15</v>
      </c>
      <c r="F856">
        <v>124.01</v>
      </c>
      <c r="G856">
        <v>115.1</v>
      </c>
      <c r="H856">
        <v>117.08</v>
      </c>
      <c r="I856">
        <v>118.09</v>
      </c>
      <c r="J856">
        <v>124.33</v>
      </c>
    </row>
    <row r="857" spans="2:10">
      <c r="B857">
        <v>2035</v>
      </c>
      <c r="C857">
        <v>122.18</v>
      </c>
      <c r="D857">
        <v>137.09</v>
      </c>
      <c r="E857">
        <v>121.92</v>
      </c>
      <c r="F857">
        <v>126.47</v>
      </c>
      <c r="G857">
        <v>120.27</v>
      </c>
      <c r="H857">
        <v>126.17</v>
      </c>
      <c r="I857">
        <v>127.8</v>
      </c>
      <c r="J857">
        <v>127.67</v>
      </c>
    </row>
    <row r="858" spans="2:10">
      <c r="B858">
        <v>2036</v>
      </c>
      <c r="C858">
        <v>122.65</v>
      </c>
      <c r="D858">
        <v>138.25</v>
      </c>
      <c r="E858">
        <v>126.34</v>
      </c>
      <c r="F858">
        <v>127.15</v>
      </c>
      <c r="G858">
        <v>124.16</v>
      </c>
      <c r="H858">
        <v>129.56</v>
      </c>
      <c r="I858">
        <v>130.68</v>
      </c>
      <c r="J858">
        <v>128.65</v>
      </c>
    </row>
    <row r="859" spans="2:10">
      <c r="B859">
        <v>2037</v>
      </c>
      <c r="C859">
        <v>124.92</v>
      </c>
      <c r="D859">
        <v>138.53</v>
      </c>
      <c r="E859">
        <v>129.06</v>
      </c>
      <c r="F859">
        <v>128.06</v>
      </c>
      <c r="G859">
        <v>127.23</v>
      </c>
      <c r="H859">
        <v>131.1</v>
      </c>
      <c r="I859">
        <v>132.87</v>
      </c>
      <c r="J859">
        <v>129.13</v>
      </c>
    </row>
    <row r="860" spans="2:10">
      <c r="B860">
        <v>2038</v>
      </c>
      <c r="C860">
        <v>126.81</v>
      </c>
      <c r="D860">
        <v>139.38</v>
      </c>
      <c r="E860">
        <v>132.22999999999999</v>
      </c>
      <c r="F860">
        <v>129.62</v>
      </c>
      <c r="G860">
        <v>127.58</v>
      </c>
      <c r="H860">
        <v>139.13999999999999</v>
      </c>
      <c r="I860">
        <v>132.9</v>
      </c>
      <c r="J860">
        <v>131.1</v>
      </c>
    </row>
    <row r="861" spans="2:10">
      <c r="B861">
        <v>2039</v>
      </c>
      <c r="C861">
        <v>127.48</v>
      </c>
      <c r="D861">
        <v>139.59</v>
      </c>
      <c r="E861">
        <v>132.62</v>
      </c>
      <c r="F861">
        <v>130.56</v>
      </c>
      <c r="G861">
        <v>134.34</v>
      </c>
      <c r="H861">
        <v>143.28</v>
      </c>
      <c r="I861">
        <v>139.28</v>
      </c>
      <c r="J861">
        <v>134.41999999999999</v>
      </c>
    </row>
    <row r="862" spans="2:10">
      <c r="B862">
        <v>2040</v>
      </c>
      <c r="C862">
        <v>128.97999999999999</v>
      </c>
      <c r="D862">
        <v>140.55000000000001</v>
      </c>
      <c r="E862">
        <v>139.29</v>
      </c>
      <c r="F862">
        <v>131.38</v>
      </c>
      <c r="G862">
        <v>138.16999999999999</v>
      </c>
      <c r="H862">
        <v>145.85</v>
      </c>
      <c r="I862">
        <v>142.9</v>
      </c>
      <c r="J862">
        <v>136.71</v>
      </c>
    </row>
    <row r="863" spans="2:10">
      <c r="B863">
        <v>2041</v>
      </c>
      <c r="C863">
        <v>130.61000000000001</v>
      </c>
      <c r="D863">
        <v>141.61000000000001</v>
      </c>
      <c r="E863">
        <v>144.66999999999999</v>
      </c>
      <c r="F863">
        <v>136.19</v>
      </c>
      <c r="G863">
        <v>141.16999999999999</v>
      </c>
      <c r="H863">
        <v>154.88</v>
      </c>
      <c r="I863">
        <v>145.49</v>
      </c>
      <c r="J863">
        <v>139.88</v>
      </c>
    </row>
    <row r="864" spans="2:10">
      <c r="B864">
        <v>2042</v>
      </c>
      <c r="C864">
        <v>134.27000000000001</v>
      </c>
      <c r="D864">
        <v>145.02000000000001</v>
      </c>
      <c r="E864">
        <v>147.58000000000001</v>
      </c>
      <c r="F864">
        <v>137.4</v>
      </c>
      <c r="G864">
        <v>148.30000000000001</v>
      </c>
      <c r="H864">
        <v>160.27000000000001</v>
      </c>
      <c r="I864">
        <v>152.62</v>
      </c>
      <c r="J864">
        <v>144.91999999999999</v>
      </c>
    </row>
    <row r="865" spans="2:10">
      <c r="B865">
        <v>2043</v>
      </c>
      <c r="C865">
        <v>138.15</v>
      </c>
      <c r="D865">
        <v>148.27000000000001</v>
      </c>
      <c r="E865">
        <v>153.29</v>
      </c>
      <c r="F865">
        <v>140.63</v>
      </c>
      <c r="G865">
        <v>154.77000000000001</v>
      </c>
      <c r="H865">
        <v>166.63</v>
      </c>
      <c r="I865">
        <v>159.16</v>
      </c>
      <c r="J865">
        <v>150.12</v>
      </c>
    </row>
    <row r="866" spans="2:10">
      <c r="B866">
        <v>2044</v>
      </c>
      <c r="C866">
        <v>139.03</v>
      </c>
      <c r="D866">
        <v>148.79</v>
      </c>
      <c r="E866">
        <v>157.55000000000001</v>
      </c>
      <c r="F866">
        <v>141.63</v>
      </c>
      <c r="G866">
        <v>157.68</v>
      </c>
      <c r="H866">
        <v>168.66</v>
      </c>
      <c r="I866">
        <v>161.93</v>
      </c>
      <c r="J866">
        <v>154.15</v>
      </c>
    </row>
    <row r="867" spans="2:10">
      <c r="B867">
        <v>2045</v>
      </c>
      <c r="C867">
        <v>141.18</v>
      </c>
      <c r="D867">
        <v>150.49</v>
      </c>
      <c r="E867">
        <v>158.66</v>
      </c>
      <c r="F867">
        <v>145.07</v>
      </c>
      <c r="G867">
        <v>159.01</v>
      </c>
      <c r="H867">
        <v>176.62</v>
      </c>
      <c r="I867">
        <v>162.69</v>
      </c>
      <c r="J867">
        <v>156.65</v>
      </c>
    </row>
    <row r="868" spans="2:10">
      <c r="B868">
        <v>2046</v>
      </c>
      <c r="C868">
        <v>145.25</v>
      </c>
      <c r="D868">
        <v>154.36000000000001</v>
      </c>
      <c r="E868">
        <v>167.22</v>
      </c>
      <c r="F868">
        <v>148.38999999999999</v>
      </c>
      <c r="G868">
        <v>168.86</v>
      </c>
      <c r="H868">
        <v>183.18</v>
      </c>
      <c r="I868">
        <v>170.96</v>
      </c>
      <c r="J868">
        <v>163.22999999999999</v>
      </c>
    </row>
    <row r="869" spans="2:10">
      <c r="B869">
        <v>2047</v>
      </c>
      <c r="C869">
        <v>151.83000000000001</v>
      </c>
      <c r="D869">
        <v>160.22999999999999</v>
      </c>
      <c r="E869">
        <v>173.19</v>
      </c>
      <c r="F869">
        <v>154.63999999999999</v>
      </c>
      <c r="G869">
        <v>171.45</v>
      </c>
      <c r="H869">
        <v>189.54</v>
      </c>
      <c r="I869">
        <v>176.81</v>
      </c>
      <c r="J869">
        <v>168.74</v>
      </c>
    </row>
    <row r="870" spans="2:10">
      <c r="B870">
        <v>2048</v>
      </c>
      <c r="C870">
        <v>152.56</v>
      </c>
      <c r="D870">
        <v>160.43</v>
      </c>
      <c r="E870">
        <v>175.73</v>
      </c>
      <c r="F870">
        <v>155.69</v>
      </c>
      <c r="G870">
        <v>175.64</v>
      </c>
      <c r="H870">
        <v>193.29</v>
      </c>
      <c r="I870">
        <v>179.27</v>
      </c>
      <c r="J870">
        <v>170.33</v>
      </c>
    </row>
    <row r="871" spans="2:10">
      <c r="B871">
        <v>2049</v>
      </c>
      <c r="C871">
        <v>151.93</v>
      </c>
      <c r="D871">
        <v>159.65</v>
      </c>
      <c r="E871">
        <v>175.56</v>
      </c>
      <c r="F871">
        <v>155.13999999999999</v>
      </c>
      <c r="G871">
        <v>175.51</v>
      </c>
      <c r="H871">
        <v>194.44</v>
      </c>
      <c r="I871">
        <v>178.77</v>
      </c>
      <c r="J871">
        <v>170.44</v>
      </c>
    </row>
    <row r="872" spans="2:10">
      <c r="B872">
        <v>2050</v>
      </c>
      <c r="C872">
        <v>152.57</v>
      </c>
      <c r="D872">
        <v>159.96</v>
      </c>
      <c r="E872">
        <v>177.5</v>
      </c>
      <c r="F872">
        <v>155.91999999999999</v>
      </c>
      <c r="G872">
        <v>176.86</v>
      </c>
      <c r="H872">
        <v>197.53</v>
      </c>
      <c r="I872">
        <v>180.9</v>
      </c>
      <c r="J872">
        <v>172.32</v>
      </c>
    </row>
    <row r="873" spans="2:10">
      <c r="B873">
        <v>2051</v>
      </c>
      <c r="C873">
        <v>155.88999999999999</v>
      </c>
      <c r="D873">
        <v>162.33000000000001</v>
      </c>
      <c r="E873">
        <v>181.93</v>
      </c>
      <c r="F873">
        <v>159.4</v>
      </c>
      <c r="G873">
        <v>181.14</v>
      </c>
      <c r="H873">
        <v>203.73</v>
      </c>
      <c r="I873">
        <v>186.14</v>
      </c>
      <c r="J873">
        <v>177.16</v>
      </c>
    </row>
    <row r="874" spans="2:10">
      <c r="B874">
        <v>2052</v>
      </c>
      <c r="C874">
        <v>157.51</v>
      </c>
      <c r="D874">
        <v>163.99</v>
      </c>
      <c r="E874">
        <v>184.51</v>
      </c>
      <c r="F874">
        <v>161.19999999999999</v>
      </c>
      <c r="G874">
        <v>184.3</v>
      </c>
      <c r="H874">
        <v>208.32</v>
      </c>
      <c r="I874">
        <v>189.52</v>
      </c>
      <c r="J874">
        <v>180.45</v>
      </c>
    </row>
    <row r="875" spans="2:10">
      <c r="B875">
        <v>2053</v>
      </c>
      <c r="C875">
        <v>158.86000000000001</v>
      </c>
      <c r="D875">
        <v>165.67</v>
      </c>
      <c r="E875">
        <v>187.33</v>
      </c>
      <c r="F875">
        <v>162.66</v>
      </c>
      <c r="G875">
        <v>187.2</v>
      </c>
      <c r="H875">
        <v>214.53</v>
      </c>
      <c r="I875">
        <v>190.9</v>
      </c>
      <c r="J875">
        <v>185.33</v>
      </c>
    </row>
    <row r="876" spans="2:10">
      <c r="B876">
        <v>2054</v>
      </c>
      <c r="C876">
        <v>162.37</v>
      </c>
      <c r="D876">
        <v>168.72</v>
      </c>
      <c r="E876">
        <v>192.38</v>
      </c>
      <c r="F876">
        <v>166.36</v>
      </c>
      <c r="G876">
        <v>192.43</v>
      </c>
      <c r="H876">
        <v>221.05</v>
      </c>
      <c r="I876">
        <v>192.9</v>
      </c>
      <c r="J876">
        <v>190.72</v>
      </c>
    </row>
    <row r="877" spans="2:10">
      <c r="B877">
        <v>2055</v>
      </c>
      <c r="C877">
        <v>164.51</v>
      </c>
      <c r="D877">
        <v>170.64</v>
      </c>
      <c r="E877">
        <v>195.95</v>
      </c>
      <c r="F877">
        <v>168.78</v>
      </c>
      <c r="G877">
        <v>197.74</v>
      </c>
      <c r="H877">
        <v>225.56</v>
      </c>
      <c r="I877">
        <v>194.67</v>
      </c>
      <c r="J877">
        <v>193.92</v>
      </c>
    </row>
    <row r="878" spans="2:10">
      <c r="B878">
        <v>2056</v>
      </c>
      <c r="C878">
        <v>166.87</v>
      </c>
      <c r="D878">
        <v>172.93</v>
      </c>
      <c r="E878">
        <v>200.09</v>
      </c>
      <c r="F878">
        <v>170.71</v>
      </c>
      <c r="G878">
        <v>201.37</v>
      </c>
      <c r="H878">
        <v>231.47</v>
      </c>
      <c r="I878">
        <v>196.85</v>
      </c>
      <c r="J878">
        <v>196.27</v>
      </c>
    </row>
    <row r="879" spans="2:10">
      <c r="B879">
        <v>2057</v>
      </c>
      <c r="C879">
        <v>169.17</v>
      </c>
      <c r="D879">
        <v>175.18</v>
      </c>
      <c r="E879">
        <v>204.03</v>
      </c>
      <c r="F879">
        <v>173.49</v>
      </c>
      <c r="G879">
        <v>205.29</v>
      </c>
      <c r="H879">
        <v>236.6</v>
      </c>
      <c r="I879">
        <v>200.48</v>
      </c>
      <c r="J879">
        <v>199.4</v>
      </c>
    </row>
    <row r="880" spans="2:10">
      <c r="B880">
        <v>2058</v>
      </c>
      <c r="C880">
        <v>169.94</v>
      </c>
      <c r="D880">
        <v>175.81</v>
      </c>
      <c r="E880">
        <v>206.39</v>
      </c>
      <c r="F880">
        <v>174.28</v>
      </c>
      <c r="G880">
        <v>207.64</v>
      </c>
      <c r="H880">
        <v>240.62</v>
      </c>
      <c r="I880">
        <v>203.47</v>
      </c>
      <c r="J880">
        <v>201.76</v>
      </c>
    </row>
    <row r="881" spans="1:10">
      <c r="B881">
        <v>2059</v>
      </c>
      <c r="C881">
        <v>171.59</v>
      </c>
      <c r="D881">
        <v>177.26</v>
      </c>
      <c r="E881">
        <v>209.58</v>
      </c>
      <c r="F881">
        <v>176.18</v>
      </c>
      <c r="G881">
        <v>211.05</v>
      </c>
      <c r="H881">
        <v>247.1</v>
      </c>
      <c r="I881">
        <v>207.68</v>
      </c>
      <c r="J881">
        <v>205</v>
      </c>
    </row>
    <row r="882" spans="1:10">
      <c r="B882">
        <v>2060</v>
      </c>
      <c r="C882">
        <v>174.48</v>
      </c>
      <c r="D882">
        <v>179.81</v>
      </c>
      <c r="E882">
        <v>214.04</v>
      </c>
      <c r="F882">
        <v>179.44</v>
      </c>
      <c r="G882">
        <v>217.48</v>
      </c>
      <c r="H882">
        <v>253.12</v>
      </c>
      <c r="I882">
        <v>213.62</v>
      </c>
      <c r="J882">
        <v>208.59</v>
      </c>
    </row>
    <row r="883" spans="1:10">
      <c r="B883">
        <v>2061</v>
      </c>
      <c r="C883">
        <v>176.45</v>
      </c>
      <c r="D883">
        <v>181.61</v>
      </c>
      <c r="E883">
        <v>218.05</v>
      </c>
      <c r="F883">
        <v>181.94</v>
      </c>
      <c r="G883">
        <v>222.22</v>
      </c>
      <c r="H883">
        <v>259.33</v>
      </c>
      <c r="I883">
        <v>218.14</v>
      </c>
      <c r="J883">
        <v>212.33</v>
      </c>
    </row>
    <row r="884" spans="1:10">
      <c r="B884">
        <v>2062</v>
      </c>
      <c r="C884">
        <v>178.22</v>
      </c>
      <c r="D884">
        <v>183.24</v>
      </c>
      <c r="E884">
        <v>225.98</v>
      </c>
      <c r="F884">
        <v>183.88</v>
      </c>
      <c r="G884">
        <v>226.24</v>
      </c>
      <c r="H884">
        <v>269.77</v>
      </c>
      <c r="I884">
        <v>221.91</v>
      </c>
      <c r="J884">
        <v>215.8</v>
      </c>
    </row>
    <row r="886" spans="1:10">
      <c r="A886" t="s">
        <v>99</v>
      </c>
      <c r="C886" t="s">
        <v>108</v>
      </c>
      <c r="D886" t="s">
        <v>109</v>
      </c>
      <c r="E886" t="s">
        <v>110</v>
      </c>
      <c r="F886" t="s">
        <v>107</v>
      </c>
      <c r="G886" t="s">
        <v>106</v>
      </c>
      <c r="H886" t="s">
        <v>104</v>
      </c>
      <c r="I886" t="s">
        <v>105</v>
      </c>
      <c r="J886" t="s">
        <v>22</v>
      </c>
    </row>
    <row r="887" spans="1:10">
      <c r="A887" t="s">
        <v>100</v>
      </c>
      <c r="B887">
        <v>2013</v>
      </c>
      <c r="C887">
        <v>61.2</v>
      </c>
      <c r="D887">
        <v>61.2</v>
      </c>
      <c r="E887">
        <v>61.2</v>
      </c>
      <c r="F887">
        <v>61.2</v>
      </c>
      <c r="G887">
        <v>61.2</v>
      </c>
      <c r="H887">
        <v>61.2</v>
      </c>
      <c r="I887">
        <v>61.2</v>
      </c>
      <c r="J887">
        <v>61.2</v>
      </c>
    </row>
    <row r="888" spans="1:10">
      <c r="A888" t="s">
        <v>103</v>
      </c>
      <c r="B888">
        <v>2014</v>
      </c>
      <c r="C888">
        <v>63.08</v>
      </c>
      <c r="D888">
        <v>63.08</v>
      </c>
      <c r="E888">
        <v>63.08</v>
      </c>
      <c r="F888">
        <v>63.08</v>
      </c>
      <c r="G888">
        <v>63.08</v>
      </c>
      <c r="H888">
        <v>63.08</v>
      </c>
      <c r="I888">
        <v>63.08</v>
      </c>
      <c r="J888">
        <v>63.08</v>
      </c>
    </row>
    <row r="889" spans="1:10">
      <c r="A889" t="s">
        <v>101</v>
      </c>
      <c r="B889">
        <v>2015</v>
      </c>
      <c r="C889">
        <v>66.22</v>
      </c>
      <c r="D889">
        <v>66.08</v>
      </c>
      <c r="E889">
        <v>65.91</v>
      </c>
      <c r="F889">
        <v>66.25</v>
      </c>
      <c r="G889">
        <v>65.86</v>
      </c>
      <c r="H889">
        <v>65.86</v>
      </c>
      <c r="I889">
        <v>65.89</v>
      </c>
      <c r="J889">
        <v>66.150000000000006</v>
      </c>
    </row>
    <row r="890" spans="1:10">
      <c r="A890" t="s">
        <v>28</v>
      </c>
      <c r="B890">
        <v>2016</v>
      </c>
      <c r="C890">
        <v>69.63</v>
      </c>
      <c r="D890">
        <v>69.33</v>
      </c>
      <c r="E890">
        <v>68.97</v>
      </c>
      <c r="F890">
        <v>69.7</v>
      </c>
      <c r="G890">
        <v>68.87</v>
      </c>
      <c r="H890">
        <v>68.87</v>
      </c>
      <c r="I890">
        <v>68.930000000000007</v>
      </c>
      <c r="J890">
        <v>69.489999999999995</v>
      </c>
    </row>
    <row r="891" spans="1:10">
      <c r="B891">
        <v>2017</v>
      </c>
      <c r="C891">
        <v>73.19</v>
      </c>
      <c r="D891">
        <v>72.73</v>
      </c>
      <c r="E891">
        <v>72.16</v>
      </c>
      <c r="F891">
        <v>73.3</v>
      </c>
      <c r="G891">
        <v>72.010000000000005</v>
      </c>
      <c r="H891">
        <v>72</v>
      </c>
      <c r="I891">
        <v>72.09</v>
      </c>
      <c r="J891">
        <v>72.97</v>
      </c>
    </row>
    <row r="892" spans="1:10">
      <c r="B892">
        <v>2018</v>
      </c>
      <c r="C892">
        <v>76.819999999999993</v>
      </c>
      <c r="D892">
        <v>76.17</v>
      </c>
      <c r="E892">
        <v>75.38</v>
      </c>
      <c r="F892">
        <v>76.98</v>
      </c>
      <c r="G892">
        <v>75.17</v>
      </c>
      <c r="H892">
        <v>75.150000000000006</v>
      </c>
      <c r="I892">
        <v>75.290000000000006</v>
      </c>
      <c r="J892">
        <v>76.510000000000005</v>
      </c>
    </row>
    <row r="893" spans="1:10">
      <c r="B893">
        <v>2019</v>
      </c>
      <c r="C893">
        <v>80.62</v>
      </c>
      <c r="D893">
        <v>79.77</v>
      </c>
      <c r="E893">
        <v>78.739999999999995</v>
      </c>
      <c r="F893">
        <v>80.83</v>
      </c>
      <c r="G893">
        <v>78.459999999999994</v>
      </c>
      <c r="H893">
        <v>78.44</v>
      </c>
      <c r="I893">
        <v>78.62</v>
      </c>
      <c r="J893">
        <v>80.209999999999994</v>
      </c>
    </row>
    <row r="894" spans="1:10">
      <c r="B894">
        <v>2020</v>
      </c>
      <c r="C894">
        <v>84.73</v>
      </c>
      <c r="D894">
        <v>83.66</v>
      </c>
      <c r="E894">
        <v>82.37</v>
      </c>
      <c r="F894">
        <v>84.99</v>
      </c>
      <c r="G894">
        <v>82.02</v>
      </c>
      <c r="H894">
        <v>81.99</v>
      </c>
      <c r="I894">
        <v>82.21</v>
      </c>
      <c r="J894">
        <v>84.22</v>
      </c>
    </row>
    <row r="895" spans="1:10">
      <c r="B895">
        <v>2021</v>
      </c>
      <c r="C895">
        <v>88.92</v>
      </c>
      <c r="D895">
        <v>87.61</v>
      </c>
      <c r="E895">
        <v>86.03</v>
      </c>
      <c r="F895">
        <v>89.25</v>
      </c>
      <c r="G895">
        <v>85.61</v>
      </c>
      <c r="H895">
        <v>85.58</v>
      </c>
      <c r="I895">
        <v>85.85</v>
      </c>
      <c r="J895">
        <v>88.3</v>
      </c>
    </row>
    <row r="896" spans="1:10">
      <c r="B896">
        <v>2022</v>
      </c>
      <c r="C896">
        <v>93.33</v>
      </c>
      <c r="D896">
        <v>91.76</v>
      </c>
      <c r="E896">
        <v>89.88</v>
      </c>
      <c r="F896">
        <v>93.72</v>
      </c>
      <c r="G896">
        <v>89.37</v>
      </c>
      <c r="H896">
        <v>89.33</v>
      </c>
      <c r="I896">
        <v>89.66</v>
      </c>
      <c r="J896">
        <v>92.58</v>
      </c>
    </row>
    <row r="897" spans="2:10">
      <c r="B897">
        <v>2023</v>
      </c>
      <c r="C897">
        <v>97.96</v>
      </c>
      <c r="D897">
        <v>96.11</v>
      </c>
      <c r="E897">
        <v>93.89</v>
      </c>
      <c r="F897">
        <v>98.42</v>
      </c>
      <c r="G897">
        <v>93.29</v>
      </c>
      <c r="H897">
        <v>93.25</v>
      </c>
      <c r="I897">
        <v>93.63</v>
      </c>
      <c r="J897">
        <v>97.08</v>
      </c>
    </row>
    <row r="898" spans="2:10">
      <c r="B898">
        <v>2024</v>
      </c>
      <c r="C898">
        <v>102.85</v>
      </c>
      <c r="D898">
        <v>100.7</v>
      </c>
      <c r="E898">
        <v>98.11</v>
      </c>
      <c r="F898">
        <v>103.39</v>
      </c>
      <c r="G898">
        <v>97.42</v>
      </c>
      <c r="H898">
        <v>97.37</v>
      </c>
      <c r="I898">
        <v>97.81</v>
      </c>
      <c r="J898">
        <v>101.82</v>
      </c>
    </row>
    <row r="899" spans="2:10">
      <c r="B899">
        <v>2025</v>
      </c>
      <c r="C899">
        <v>107.99</v>
      </c>
      <c r="D899">
        <v>105.51</v>
      </c>
      <c r="E899">
        <v>102.54</v>
      </c>
      <c r="F899">
        <v>108.61</v>
      </c>
      <c r="G899">
        <v>101.74</v>
      </c>
      <c r="H899">
        <v>101.68</v>
      </c>
      <c r="I899">
        <v>102.19</v>
      </c>
      <c r="J899">
        <v>106.81</v>
      </c>
    </row>
    <row r="900" spans="2:10">
      <c r="B900">
        <v>2026</v>
      </c>
      <c r="C900">
        <v>113.38</v>
      </c>
      <c r="D900">
        <v>110.54</v>
      </c>
      <c r="E900">
        <v>107.14</v>
      </c>
      <c r="F900">
        <v>114.09</v>
      </c>
      <c r="G900">
        <v>106.24</v>
      </c>
      <c r="H900">
        <v>106.17</v>
      </c>
      <c r="I900">
        <v>106.75</v>
      </c>
      <c r="J900">
        <v>112.02</v>
      </c>
    </row>
    <row r="901" spans="2:10">
      <c r="B901">
        <v>2027</v>
      </c>
      <c r="C901">
        <v>119.04</v>
      </c>
      <c r="D901">
        <v>115.81</v>
      </c>
      <c r="E901">
        <v>111.96</v>
      </c>
      <c r="F901">
        <v>119.85</v>
      </c>
      <c r="G901">
        <v>110.94</v>
      </c>
      <c r="H901">
        <v>110.86</v>
      </c>
      <c r="I901">
        <v>111.52</v>
      </c>
      <c r="J901">
        <v>117.5</v>
      </c>
    </row>
    <row r="902" spans="2:10">
      <c r="B902">
        <v>2028</v>
      </c>
      <c r="C902">
        <v>124.96</v>
      </c>
      <c r="D902">
        <v>121.31</v>
      </c>
      <c r="E902">
        <v>116.98</v>
      </c>
      <c r="F902">
        <v>125.88</v>
      </c>
      <c r="G902">
        <v>115.83</v>
      </c>
      <c r="H902">
        <v>115.74</v>
      </c>
      <c r="I902">
        <v>116.48</v>
      </c>
      <c r="J902">
        <v>123.22</v>
      </c>
    </row>
    <row r="903" spans="2:10">
      <c r="B903">
        <v>2029</v>
      </c>
      <c r="C903">
        <v>131.16999999999999</v>
      </c>
      <c r="D903">
        <v>127.08</v>
      </c>
      <c r="E903">
        <v>122.22</v>
      </c>
      <c r="F903">
        <v>132.19999999999999</v>
      </c>
      <c r="G903">
        <v>120.93</v>
      </c>
      <c r="H903">
        <v>120.83</v>
      </c>
      <c r="I903">
        <v>121.66</v>
      </c>
      <c r="J903">
        <v>129.21</v>
      </c>
    </row>
    <row r="904" spans="2:10">
      <c r="B904">
        <v>2030</v>
      </c>
      <c r="C904">
        <v>137.69999999999999</v>
      </c>
      <c r="D904">
        <v>133.11000000000001</v>
      </c>
      <c r="E904">
        <v>127.69</v>
      </c>
      <c r="F904">
        <v>138.85</v>
      </c>
      <c r="G904">
        <v>126.25</v>
      </c>
      <c r="H904">
        <v>126.15</v>
      </c>
      <c r="I904">
        <v>127.07</v>
      </c>
      <c r="J904">
        <v>135.5</v>
      </c>
    </row>
    <row r="905" spans="2:10">
      <c r="B905">
        <v>2031</v>
      </c>
      <c r="C905">
        <v>144.54</v>
      </c>
      <c r="D905">
        <v>139.43</v>
      </c>
      <c r="E905">
        <v>133.41</v>
      </c>
      <c r="F905">
        <v>145.82</v>
      </c>
      <c r="G905">
        <v>131.81</v>
      </c>
      <c r="H905">
        <v>131.69</v>
      </c>
      <c r="I905">
        <v>132.71</v>
      </c>
      <c r="J905">
        <v>142.09</v>
      </c>
    </row>
    <row r="906" spans="2:10">
      <c r="B906">
        <v>2032</v>
      </c>
      <c r="C906">
        <v>151.72999999999999</v>
      </c>
      <c r="D906">
        <v>146.06</v>
      </c>
      <c r="E906">
        <v>139.38</v>
      </c>
      <c r="F906">
        <v>153.15</v>
      </c>
      <c r="G906">
        <v>137.62</v>
      </c>
      <c r="H906">
        <v>137.49</v>
      </c>
      <c r="I906">
        <v>138.62</v>
      </c>
      <c r="J906">
        <v>149.01</v>
      </c>
    </row>
    <row r="907" spans="2:10">
      <c r="B907">
        <v>2033</v>
      </c>
      <c r="C907">
        <v>114.02</v>
      </c>
      <c r="D907">
        <v>115.35</v>
      </c>
      <c r="E907">
        <v>111.16</v>
      </c>
      <c r="F907">
        <v>118.09</v>
      </c>
      <c r="G907">
        <v>109.66</v>
      </c>
      <c r="H907">
        <v>111.65</v>
      </c>
      <c r="I907">
        <v>115.4</v>
      </c>
      <c r="J907">
        <v>119.85</v>
      </c>
    </row>
    <row r="908" spans="2:10">
      <c r="B908">
        <v>2034</v>
      </c>
      <c r="C908">
        <v>114.76</v>
      </c>
      <c r="D908">
        <v>126.58</v>
      </c>
      <c r="E908">
        <v>113.19</v>
      </c>
      <c r="F908">
        <v>118.84</v>
      </c>
      <c r="G908">
        <v>111.88</v>
      </c>
      <c r="H908">
        <v>115.14</v>
      </c>
      <c r="I908">
        <v>116.12</v>
      </c>
      <c r="J908">
        <v>121.08</v>
      </c>
    </row>
    <row r="909" spans="2:10">
      <c r="B909">
        <v>2035</v>
      </c>
      <c r="C909">
        <v>117.5</v>
      </c>
      <c r="D909">
        <v>130.33000000000001</v>
      </c>
      <c r="E909">
        <v>118.47</v>
      </c>
      <c r="F909">
        <v>121.81</v>
      </c>
      <c r="G909">
        <v>117.21</v>
      </c>
      <c r="H909">
        <v>123.68</v>
      </c>
      <c r="I909">
        <v>124.6</v>
      </c>
      <c r="J909">
        <v>124.54</v>
      </c>
    </row>
    <row r="910" spans="2:10">
      <c r="B910">
        <v>2036</v>
      </c>
      <c r="C910">
        <v>118.07</v>
      </c>
      <c r="D910">
        <v>131.84</v>
      </c>
      <c r="E910">
        <v>123.1</v>
      </c>
      <c r="F910">
        <v>122.64</v>
      </c>
      <c r="G910">
        <v>121.31</v>
      </c>
      <c r="H910">
        <v>127.08</v>
      </c>
      <c r="I910">
        <v>127.53</v>
      </c>
      <c r="J910">
        <v>125.76</v>
      </c>
    </row>
    <row r="911" spans="2:10">
      <c r="B911">
        <v>2037</v>
      </c>
      <c r="C911">
        <v>120.6</v>
      </c>
      <c r="D911">
        <v>132.4</v>
      </c>
      <c r="E911">
        <v>125.75</v>
      </c>
      <c r="F911">
        <v>123.81</v>
      </c>
      <c r="G911">
        <v>124.23</v>
      </c>
      <c r="H911">
        <v>128.68</v>
      </c>
      <c r="I911">
        <v>129.86000000000001</v>
      </c>
      <c r="J911">
        <v>126.31</v>
      </c>
    </row>
    <row r="912" spans="2:10">
      <c r="B912">
        <v>2038</v>
      </c>
      <c r="C912">
        <v>122.61</v>
      </c>
      <c r="D912">
        <v>133.57</v>
      </c>
      <c r="E912">
        <v>129.03</v>
      </c>
      <c r="F912">
        <v>125.57</v>
      </c>
      <c r="G912">
        <v>124.69</v>
      </c>
      <c r="H912">
        <v>135.57</v>
      </c>
      <c r="I912">
        <v>129.91999999999999</v>
      </c>
      <c r="J912">
        <v>128.22999999999999</v>
      </c>
    </row>
    <row r="913" spans="2:10">
      <c r="B913">
        <v>2039</v>
      </c>
      <c r="C913">
        <v>123.54</v>
      </c>
      <c r="D913">
        <v>134.04</v>
      </c>
      <c r="E913">
        <v>129.41</v>
      </c>
      <c r="F913">
        <v>126.71</v>
      </c>
      <c r="G913">
        <v>130.29</v>
      </c>
      <c r="H913">
        <v>139.57</v>
      </c>
      <c r="I913">
        <v>135.22</v>
      </c>
      <c r="J913">
        <v>131.33000000000001</v>
      </c>
    </row>
    <row r="914" spans="2:10">
      <c r="B914">
        <v>2040</v>
      </c>
      <c r="C914">
        <v>125.22</v>
      </c>
      <c r="D914">
        <v>135.26</v>
      </c>
      <c r="E914">
        <v>134.96</v>
      </c>
      <c r="F914">
        <v>127.59</v>
      </c>
      <c r="G914">
        <v>133.97</v>
      </c>
      <c r="H914">
        <v>142.22999999999999</v>
      </c>
      <c r="I914">
        <v>138.72</v>
      </c>
      <c r="J914">
        <v>133.57</v>
      </c>
    </row>
    <row r="915" spans="2:10">
      <c r="B915">
        <v>2041</v>
      </c>
      <c r="C915">
        <v>126.94</v>
      </c>
      <c r="D915">
        <v>136.51</v>
      </c>
      <c r="E915">
        <v>140.29</v>
      </c>
      <c r="F915">
        <v>132.15</v>
      </c>
      <c r="G915">
        <v>137.05000000000001</v>
      </c>
      <c r="H915">
        <v>150.16</v>
      </c>
      <c r="I915">
        <v>141.37</v>
      </c>
      <c r="J915">
        <v>136.87</v>
      </c>
    </row>
    <row r="916" spans="2:10">
      <c r="B916">
        <v>2042</v>
      </c>
      <c r="C916">
        <v>130.28</v>
      </c>
      <c r="D916">
        <v>139.66999999999999</v>
      </c>
      <c r="E916">
        <v>143.49</v>
      </c>
      <c r="F916">
        <v>133.47</v>
      </c>
      <c r="G916">
        <v>142.96</v>
      </c>
      <c r="H916">
        <v>155.56</v>
      </c>
      <c r="I916">
        <v>147.30000000000001</v>
      </c>
      <c r="J916">
        <v>141.46</v>
      </c>
    </row>
    <row r="917" spans="2:10">
      <c r="B917">
        <v>2043</v>
      </c>
      <c r="C917">
        <v>134.15</v>
      </c>
      <c r="D917">
        <v>143.15</v>
      </c>
      <c r="E917">
        <v>149.33000000000001</v>
      </c>
      <c r="F917">
        <v>136.84</v>
      </c>
      <c r="G917">
        <v>149.43</v>
      </c>
      <c r="H917">
        <v>162.05000000000001</v>
      </c>
      <c r="I917">
        <v>153.77000000000001</v>
      </c>
      <c r="J917">
        <v>146.57</v>
      </c>
    </row>
    <row r="918" spans="2:10">
      <c r="B918">
        <v>2044</v>
      </c>
      <c r="C918">
        <v>135.16999999999999</v>
      </c>
      <c r="D918">
        <v>143.81</v>
      </c>
      <c r="E918">
        <v>153.08000000000001</v>
      </c>
      <c r="F918">
        <v>138.01</v>
      </c>
      <c r="G918">
        <v>152.58000000000001</v>
      </c>
      <c r="H918">
        <v>164.11</v>
      </c>
      <c r="I918">
        <v>156.83000000000001</v>
      </c>
      <c r="J918">
        <v>150.29</v>
      </c>
    </row>
    <row r="919" spans="2:10">
      <c r="B919">
        <v>2045</v>
      </c>
      <c r="C919">
        <v>137</v>
      </c>
      <c r="D919">
        <v>145.19999999999999</v>
      </c>
      <c r="E919">
        <v>154.08000000000001</v>
      </c>
      <c r="F919">
        <v>141.03</v>
      </c>
      <c r="G919">
        <v>153.99</v>
      </c>
      <c r="H919">
        <v>170.85</v>
      </c>
      <c r="I919">
        <v>157.72999999999999</v>
      </c>
      <c r="J919">
        <v>152.71</v>
      </c>
    </row>
    <row r="920" spans="2:10">
      <c r="B920">
        <v>2046</v>
      </c>
      <c r="C920">
        <v>141.15</v>
      </c>
      <c r="D920">
        <v>148.94999999999999</v>
      </c>
      <c r="E920">
        <v>161.25</v>
      </c>
      <c r="F920">
        <v>144.25</v>
      </c>
      <c r="G920">
        <v>162.53</v>
      </c>
      <c r="H920">
        <v>177.48</v>
      </c>
      <c r="I920">
        <v>164.75</v>
      </c>
      <c r="J920">
        <v>158.96</v>
      </c>
    </row>
    <row r="921" spans="2:10">
      <c r="B921">
        <v>2047</v>
      </c>
      <c r="C921">
        <v>146.97999999999999</v>
      </c>
      <c r="D921">
        <v>154.38</v>
      </c>
      <c r="E921">
        <v>167.27</v>
      </c>
      <c r="F921">
        <v>150.03</v>
      </c>
      <c r="G921">
        <v>165.25</v>
      </c>
      <c r="H921">
        <v>184.06</v>
      </c>
      <c r="I921">
        <v>170.68</v>
      </c>
      <c r="J921">
        <v>164.34</v>
      </c>
    </row>
    <row r="922" spans="2:10">
      <c r="B922">
        <v>2048</v>
      </c>
      <c r="C922">
        <v>148.03</v>
      </c>
      <c r="D922">
        <v>154.83000000000001</v>
      </c>
      <c r="E922">
        <v>170.1</v>
      </c>
      <c r="F922">
        <v>151.16</v>
      </c>
      <c r="G922">
        <v>169.75</v>
      </c>
      <c r="H922">
        <v>188.02</v>
      </c>
      <c r="I922">
        <v>173.48</v>
      </c>
      <c r="J922">
        <v>166.28</v>
      </c>
    </row>
    <row r="923" spans="2:10">
      <c r="B923">
        <v>2049</v>
      </c>
      <c r="C923">
        <v>147.54</v>
      </c>
      <c r="D923">
        <v>154.02000000000001</v>
      </c>
      <c r="E923">
        <v>170.21</v>
      </c>
      <c r="F923">
        <v>150.83000000000001</v>
      </c>
      <c r="G923">
        <v>169.82</v>
      </c>
      <c r="H923">
        <v>189.21</v>
      </c>
      <c r="I923">
        <v>173.41</v>
      </c>
      <c r="J923">
        <v>166.54</v>
      </c>
    </row>
    <row r="924" spans="2:10">
      <c r="B924">
        <v>2050</v>
      </c>
      <c r="C924">
        <v>148.19</v>
      </c>
      <c r="D924">
        <v>154.65</v>
      </c>
      <c r="E924">
        <v>172.41</v>
      </c>
      <c r="F924">
        <v>151.74</v>
      </c>
      <c r="G924">
        <v>172.02</v>
      </c>
      <c r="H924">
        <v>192.64</v>
      </c>
      <c r="I924">
        <v>175.59</v>
      </c>
      <c r="J924">
        <v>168.53</v>
      </c>
    </row>
    <row r="925" spans="2:10">
      <c r="B925">
        <v>2051</v>
      </c>
      <c r="C925">
        <v>151.72999999999999</v>
      </c>
      <c r="D925">
        <v>157.41</v>
      </c>
      <c r="E925">
        <v>177.16</v>
      </c>
      <c r="F925">
        <v>155.43</v>
      </c>
      <c r="G925">
        <v>176.56</v>
      </c>
      <c r="H925">
        <v>198.99</v>
      </c>
      <c r="I925">
        <v>181.06</v>
      </c>
      <c r="J925">
        <v>173.61</v>
      </c>
    </row>
    <row r="926" spans="2:10">
      <c r="B926">
        <v>2052</v>
      </c>
      <c r="C926">
        <v>153.57</v>
      </c>
      <c r="D926">
        <v>159.38999999999999</v>
      </c>
      <c r="E926">
        <v>180.13</v>
      </c>
      <c r="F926">
        <v>157.44</v>
      </c>
      <c r="G926">
        <v>179.58</v>
      </c>
      <c r="H926">
        <v>203.85</v>
      </c>
      <c r="I926">
        <v>184.72</v>
      </c>
      <c r="J926">
        <v>176.99</v>
      </c>
    </row>
    <row r="927" spans="2:10">
      <c r="B927">
        <v>2053</v>
      </c>
      <c r="C927">
        <v>155.38999999999999</v>
      </c>
      <c r="D927">
        <v>161.32</v>
      </c>
      <c r="E927">
        <v>183.55</v>
      </c>
      <c r="F927">
        <v>159.33000000000001</v>
      </c>
      <c r="G927">
        <v>183.19</v>
      </c>
      <c r="H927">
        <v>209.79</v>
      </c>
      <c r="I927">
        <v>186.51</v>
      </c>
      <c r="J927">
        <v>181.54</v>
      </c>
    </row>
    <row r="928" spans="2:10">
      <c r="B928">
        <v>2054</v>
      </c>
      <c r="C928">
        <v>159.29</v>
      </c>
      <c r="D928">
        <v>165.01</v>
      </c>
      <c r="E928">
        <v>188.93</v>
      </c>
      <c r="F928">
        <v>163.51</v>
      </c>
      <c r="G928">
        <v>188.67</v>
      </c>
      <c r="H928">
        <v>216.57</v>
      </c>
      <c r="I928">
        <v>189.34</v>
      </c>
      <c r="J928">
        <v>186.95</v>
      </c>
    </row>
    <row r="929" spans="1:10">
      <c r="B929">
        <v>2055</v>
      </c>
      <c r="C929">
        <v>161.76</v>
      </c>
      <c r="D929">
        <v>167.09</v>
      </c>
      <c r="E929">
        <v>192.67</v>
      </c>
      <c r="F929">
        <v>166.08</v>
      </c>
      <c r="G929">
        <v>193.67</v>
      </c>
      <c r="H929">
        <v>221.21</v>
      </c>
      <c r="I929">
        <v>191.82</v>
      </c>
      <c r="J929">
        <v>190.1</v>
      </c>
    </row>
    <row r="930" spans="1:10">
      <c r="B930">
        <v>2056</v>
      </c>
      <c r="C930">
        <v>163.93</v>
      </c>
      <c r="D930">
        <v>169.17</v>
      </c>
      <c r="E930">
        <v>196.79</v>
      </c>
      <c r="F930">
        <v>167.81</v>
      </c>
      <c r="G930">
        <v>197.43</v>
      </c>
      <c r="H930">
        <v>226.93</v>
      </c>
      <c r="I930">
        <v>194.41</v>
      </c>
      <c r="J930">
        <v>192.86</v>
      </c>
    </row>
    <row r="931" spans="1:10">
      <c r="B931">
        <v>2057</v>
      </c>
      <c r="C931">
        <v>166.13</v>
      </c>
      <c r="D931">
        <v>171.62</v>
      </c>
      <c r="E931">
        <v>200.75</v>
      </c>
      <c r="F931">
        <v>170.61</v>
      </c>
      <c r="G931">
        <v>201.63</v>
      </c>
      <c r="H931">
        <v>232.22</v>
      </c>
      <c r="I931">
        <v>198.4</v>
      </c>
      <c r="J931">
        <v>196.32</v>
      </c>
    </row>
    <row r="932" spans="1:10">
      <c r="B932">
        <v>2058</v>
      </c>
      <c r="C932">
        <v>167.21</v>
      </c>
      <c r="D932">
        <v>172.7</v>
      </c>
      <c r="E932">
        <v>203.34</v>
      </c>
      <c r="F932">
        <v>172.27</v>
      </c>
      <c r="G932">
        <v>203.94</v>
      </c>
      <c r="H932">
        <v>236.24</v>
      </c>
      <c r="I932">
        <v>201.54</v>
      </c>
      <c r="J932">
        <v>198.74</v>
      </c>
    </row>
    <row r="933" spans="1:10">
      <c r="B933">
        <v>2059</v>
      </c>
      <c r="C933">
        <v>169.55</v>
      </c>
      <c r="D933">
        <v>174.51</v>
      </c>
      <c r="E933">
        <v>207.56</v>
      </c>
      <c r="F933">
        <v>174.64</v>
      </c>
      <c r="G933">
        <v>208.49</v>
      </c>
      <c r="H933">
        <v>242.46</v>
      </c>
      <c r="I933">
        <v>205.54</v>
      </c>
      <c r="J933">
        <v>202.1</v>
      </c>
    </row>
    <row r="934" spans="1:10">
      <c r="B934">
        <v>2060</v>
      </c>
      <c r="C934">
        <v>172.63</v>
      </c>
      <c r="D934">
        <v>177.19</v>
      </c>
      <c r="E934">
        <v>211.91</v>
      </c>
      <c r="F934">
        <v>177.5</v>
      </c>
      <c r="G934">
        <v>213.92</v>
      </c>
      <c r="H934">
        <v>248.54</v>
      </c>
      <c r="I934">
        <v>211.1</v>
      </c>
      <c r="J934">
        <v>205.9</v>
      </c>
    </row>
    <row r="935" spans="1:10">
      <c r="B935">
        <v>2061</v>
      </c>
      <c r="C935">
        <v>173.77</v>
      </c>
      <c r="D935">
        <v>178.32</v>
      </c>
      <c r="E935">
        <v>215.17</v>
      </c>
      <c r="F935">
        <v>179.71</v>
      </c>
      <c r="G935">
        <v>218.66</v>
      </c>
      <c r="H935">
        <v>254.71</v>
      </c>
      <c r="I935">
        <v>215.17</v>
      </c>
      <c r="J935">
        <v>209.73</v>
      </c>
    </row>
    <row r="936" spans="1:10">
      <c r="B936">
        <v>2062</v>
      </c>
      <c r="C936">
        <v>176.56</v>
      </c>
      <c r="D936">
        <v>181.06</v>
      </c>
      <c r="E936">
        <v>222.54</v>
      </c>
      <c r="F936">
        <v>182.45</v>
      </c>
      <c r="G936">
        <v>222.57</v>
      </c>
      <c r="H936">
        <v>263.45999999999998</v>
      </c>
      <c r="I936">
        <v>219.65</v>
      </c>
      <c r="J936">
        <v>213.31</v>
      </c>
    </row>
    <row r="938" spans="1:10">
      <c r="A938" t="s">
        <v>99</v>
      </c>
      <c r="C938" t="s">
        <v>108</v>
      </c>
      <c r="D938" t="s">
        <v>109</v>
      </c>
      <c r="E938" t="s">
        <v>110</v>
      </c>
      <c r="F938" t="s">
        <v>107</v>
      </c>
      <c r="G938" t="s">
        <v>106</v>
      </c>
      <c r="H938" t="s">
        <v>104</v>
      </c>
      <c r="I938" t="s">
        <v>105</v>
      </c>
      <c r="J938" t="s">
        <v>22</v>
      </c>
    </row>
    <row r="939" spans="1:10">
      <c r="A939" t="s">
        <v>100</v>
      </c>
      <c r="B939">
        <v>2013</v>
      </c>
      <c r="C939">
        <v>61.2</v>
      </c>
      <c r="D939">
        <v>61.2</v>
      </c>
      <c r="E939">
        <v>61.2</v>
      </c>
      <c r="F939">
        <v>61.2</v>
      </c>
      <c r="G939">
        <v>61.2</v>
      </c>
      <c r="H939">
        <v>61.2</v>
      </c>
      <c r="I939">
        <v>61.2</v>
      </c>
      <c r="J939">
        <v>61.2</v>
      </c>
    </row>
    <row r="940" spans="1:10">
      <c r="A940" t="s">
        <v>101</v>
      </c>
      <c r="B940">
        <v>2014</v>
      </c>
      <c r="C940">
        <v>63.08</v>
      </c>
      <c r="D940">
        <v>63.08</v>
      </c>
      <c r="E940">
        <v>63.08</v>
      </c>
      <c r="F940">
        <v>63.08</v>
      </c>
      <c r="G940">
        <v>63.08</v>
      </c>
      <c r="H940">
        <v>63.08</v>
      </c>
      <c r="I940">
        <v>63.08</v>
      </c>
      <c r="J940">
        <v>63.08</v>
      </c>
    </row>
    <row r="941" spans="1:10">
      <c r="A941" t="s">
        <v>28</v>
      </c>
      <c r="B941">
        <v>2015</v>
      </c>
      <c r="C941">
        <v>64.48</v>
      </c>
      <c r="D941">
        <v>64.540000000000006</v>
      </c>
      <c r="E941">
        <v>64.34</v>
      </c>
      <c r="F941">
        <v>64.44</v>
      </c>
      <c r="G941">
        <v>64.3</v>
      </c>
      <c r="H941">
        <v>64.47</v>
      </c>
      <c r="I941">
        <v>64.34</v>
      </c>
      <c r="J941">
        <v>64.56</v>
      </c>
    </row>
    <row r="942" spans="1:10">
      <c r="A942" t="s">
        <v>101</v>
      </c>
      <c r="B942">
        <v>2016</v>
      </c>
      <c r="C942">
        <v>66.010000000000005</v>
      </c>
      <c r="D942">
        <v>66.150000000000006</v>
      </c>
      <c r="E942">
        <v>65.72</v>
      </c>
      <c r="F942">
        <v>65.94</v>
      </c>
      <c r="G942">
        <v>65.66</v>
      </c>
      <c r="H942">
        <v>66</v>
      </c>
      <c r="I942">
        <v>65.72</v>
      </c>
      <c r="J942">
        <v>66.17</v>
      </c>
    </row>
    <row r="943" spans="1:10">
      <c r="B943">
        <v>2017</v>
      </c>
      <c r="C943">
        <v>67.56</v>
      </c>
      <c r="D943">
        <v>67.77</v>
      </c>
      <c r="E943">
        <v>67.12</v>
      </c>
      <c r="F943">
        <v>67.45</v>
      </c>
      <c r="G943">
        <v>67.02</v>
      </c>
      <c r="H943">
        <v>67.55</v>
      </c>
      <c r="I943">
        <v>67.12</v>
      </c>
      <c r="J943">
        <v>67.819999999999993</v>
      </c>
    </row>
    <row r="944" spans="1:10">
      <c r="B944">
        <v>2018</v>
      </c>
      <c r="C944">
        <v>69.05</v>
      </c>
      <c r="D944">
        <v>69.34</v>
      </c>
      <c r="E944">
        <v>68.45</v>
      </c>
      <c r="F944">
        <v>68.900000000000006</v>
      </c>
      <c r="G944">
        <v>68.31</v>
      </c>
      <c r="H944">
        <v>69.03</v>
      </c>
      <c r="I944">
        <v>68.45</v>
      </c>
      <c r="J944">
        <v>69.39</v>
      </c>
    </row>
    <row r="945" spans="2:10">
      <c r="B945">
        <v>2019</v>
      </c>
      <c r="C945">
        <v>70.55</v>
      </c>
      <c r="D945">
        <v>70.92</v>
      </c>
      <c r="E945">
        <v>69.790000000000006</v>
      </c>
      <c r="F945">
        <v>70.37</v>
      </c>
      <c r="G945">
        <v>69.61</v>
      </c>
      <c r="H945">
        <v>70.53</v>
      </c>
      <c r="I945">
        <v>69.790000000000006</v>
      </c>
      <c r="J945">
        <v>71</v>
      </c>
    </row>
    <row r="946" spans="2:10">
      <c r="B946">
        <v>2020</v>
      </c>
      <c r="C946">
        <v>72.2</v>
      </c>
      <c r="D946">
        <v>72.66</v>
      </c>
      <c r="E946">
        <v>71.27</v>
      </c>
      <c r="F946">
        <v>71.97</v>
      </c>
      <c r="G946">
        <v>71.05</v>
      </c>
      <c r="H946">
        <v>72.17</v>
      </c>
      <c r="I946">
        <v>71.27</v>
      </c>
      <c r="J946">
        <v>72.739999999999995</v>
      </c>
    </row>
    <row r="947" spans="2:10">
      <c r="B947">
        <v>2021</v>
      </c>
      <c r="C947">
        <v>73.78</v>
      </c>
      <c r="D947">
        <v>74.319999999999993</v>
      </c>
      <c r="E947">
        <v>72.67</v>
      </c>
      <c r="F947">
        <v>73.510000000000005</v>
      </c>
      <c r="G947">
        <v>72.400000000000006</v>
      </c>
      <c r="H947">
        <v>73.739999999999995</v>
      </c>
      <c r="I947">
        <v>72.67</v>
      </c>
      <c r="J947">
        <v>74.430000000000007</v>
      </c>
    </row>
    <row r="948" spans="2:10">
      <c r="B948">
        <v>2022</v>
      </c>
      <c r="C948">
        <v>75.400000000000006</v>
      </c>
      <c r="D948">
        <v>76.040000000000006</v>
      </c>
      <c r="E948">
        <v>74.11</v>
      </c>
      <c r="F948">
        <v>75.08</v>
      </c>
      <c r="G948">
        <v>73.8</v>
      </c>
      <c r="H948">
        <v>75.36</v>
      </c>
      <c r="I948">
        <v>74.11</v>
      </c>
      <c r="J948">
        <v>76.16</v>
      </c>
    </row>
    <row r="949" spans="2:10">
      <c r="B949">
        <v>2023</v>
      </c>
      <c r="C949">
        <v>77.06</v>
      </c>
      <c r="D949">
        <v>77.790000000000006</v>
      </c>
      <c r="E949">
        <v>75.569999999999993</v>
      </c>
      <c r="F949">
        <v>76.69</v>
      </c>
      <c r="G949">
        <v>75.209999999999994</v>
      </c>
      <c r="H949">
        <v>77.010000000000005</v>
      </c>
      <c r="I949">
        <v>75.569999999999993</v>
      </c>
      <c r="J949">
        <v>77.930000000000007</v>
      </c>
    </row>
    <row r="950" spans="2:10">
      <c r="B950">
        <v>2024</v>
      </c>
      <c r="C950">
        <v>78.78</v>
      </c>
      <c r="D950">
        <v>79.61</v>
      </c>
      <c r="E950">
        <v>77.09</v>
      </c>
      <c r="F950">
        <v>78.36</v>
      </c>
      <c r="G950">
        <v>76.69</v>
      </c>
      <c r="H950">
        <v>78.72</v>
      </c>
      <c r="I950">
        <v>77.09</v>
      </c>
      <c r="J950">
        <v>79.77</v>
      </c>
    </row>
    <row r="951" spans="2:10">
      <c r="B951">
        <v>2025</v>
      </c>
      <c r="C951">
        <v>80.540000000000006</v>
      </c>
      <c r="D951">
        <v>81.47</v>
      </c>
      <c r="E951">
        <v>78.64</v>
      </c>
      <c r="F951">
        <v>80.069999999999993</v>
      </c>
      <c r="G951">
        <v>78.19</v>
      </c>
      <c r="H951">
        <v>80.48</v>
      </c>
      <c r="I951">
        <v>78.64</v>
      </c>
      <c r="J951">
        <v>81.650000000000006</v>
      </c>
    </row>
    <row r="952" spans="2:10">
      <c r="B952">
        <v>2026</v>
      </c>
      <c r="C952">
        <v>82.33</v>
      </c>
      <c r="D952">
        <v>83.37</v>
      </c>
      <c r="E952">
        <v>80.22</v>
      </c>
      <c r="F952">
        <v>81.81</v>
      </c>
      <c r="G952">
        <v>79.72</v>
      </c>
      <c r="H952">
        <v>82.26</v>
      </c>
      <c r="I952">
        <v>80.22</v>
      </c>
      <c r="J952">
        <v>83.57</v>
      </c>
    </row>
    <row r="953" spans="2:10">
      <c r="B953">
        <v>2027</v>
      </c>
      <c r="C953">
        <v>84.17</v>
      </c>
      <c r="D953">
        <v>85.32</v>
      </c>
      <c r="E953">
        <v>81.83</v>
      </c>
      <c r="F953">
        <v>83.59</v>
      </c>
      <c r="G953">
        <v>81.28</v>
      </c>
      <c r="H953">
        <v>84.09</v>
      </c>
      <c r="I953">
        <v>81.83</v>
      </c>
      <c r="J953">
        <v>85.55</v>
      </c>
    </row>
    <row r="954" spans="2:10">
      <c r="B954">
        <v>2028</v>
      </c>
      <c r="C954">
        <v>86.03</v>
      </c>
      <c r="D954">
        <v>87.3</v>
      </c>
      <c r="E954">
        <v>83.46</v>
      </c>
      <c r="F954">
        <v>85.39</v>
      </c>
      <c r="G954">
        <v>82.85</v>
      </c>
      <c r="H954">
        <v>85.94</v>
      </c>
      <c r="I954">
        <v>83.46</v>
      </c>
      <c r="J954">
        <v>87.55</v>
      </c>
    </row>
    <row r="955" spans="2:10">
      <c r="B955">
        <v>2029</v>
      </c>
      <c r="C955">
        <v>87.93</v>
      </c>
      <c r="D955">
        <v>89.32</v>
      </c>
      <c r="E955">
        <v>85.12</v>
      </c>
      <c r="F955">
        <v>87.23</v>
      </c>
      <c r="G955">
        <v>84.45</v>
      </c>
      <c r="H955">
        <v>87.84</v>
      </c>
      <c r="I955">
        <v>85.12</v>
      </c>
      <c r="J955">
        <v>89.59</v>
      </c>
    </row>
    <row r="956" spans="2:10">
      <c r="B956">
        <v>2030</v>
      </c>
      <c r="C956">
        <v>89.87</v>
      </c>
      <c r="D956">
        <v>91.39</v>
      </c>
      <c r="E956">
        <v>86.81</v>
      </c>
      <c r="F956">
        <v>89.11</v>
      </c>
      <c r="G956">
        <v>86.09</v>
      </c>
      <c r="H956">
        <v>89.77</v>
      </c>
      <c r="I956">
        <v>86.81</v>
      </c>
      <c r="J956">
        <v>91.69</v>
      </c>
    </row>
    <row r="957" spans="2:10">
      <c r="B957">
        <v>2031</v>
      </c>
      <c r="C957">
        <v>91.86</v>
      </c>
      <c r="D957">
        <v>93.51</v>
      </c>
      <c r="E957">
        <v>88.54</v>
      </c>
      <c r="F957">
        <v>91.03</v>
      </c>
      <c r="G957">
        <v>87.75</v>
      </c>
      <c r="H957">
        <v>91.75</v>
      </c>
      <c r="I957">
        <v>88.53</v>
      </c>
      <c r="J957">
        <v>93.83</v>
      </c>
    </row>
    <row r="958" spans="2:10">
      <c r="B958">
        <v>2032</v>
      </c>
      <c r="C958">
        <v>93.89</v>
      </c>
      <c r="D958">
        <v>95.67</v>
      </c>
      <c r="E958">
        <v>90.3</v>
      </c>
      <c r="F958">
        <v>92.99</v>
      </c>
      <c r="G958">
        <v>89.45</v>
      </c>
      <c r="H958">
        <v>93.77</v>
      </c>
      <c r="I958">
        <v>90.3</v>
      </c>
      <c r="J958">
        <v>96.02</v>
      </c>
    </row>
    <row r="959" spans="2:10">
      <c r="B959">
        <v>2033</v>
      </c>
      <c r="C959">
        <v>73.87</v>
      </c>
      <c r="D959">
        <v>70.760000000000005</v>
      </c>
      <c r="E959">
        <v>78.13</v>
      </c>
      <c r="F959">
        <v>74.790000000000006</v>
      </c>
      <c r="G959">
        <v>77.28</v>
      </c>
      <c r="H959">
        <v>82.34</v>
      </c>
      <c r="I959">
        <v>78.92</v>
      </c>
      <c r="J959">
        <v>77.680000000000007</v>
      </c>
    </row>
    <row r="960" spans="2:10">
      <c r="B960">
        <v>2034</v>
      </c>
      <c r="C960">
        <v>73.650000000000006</v>
      </c>
      <c r="D960">
        <v>74.53</v>
      </c>
      <c r="E960">
        <v>78.14</v>
      </c>
      <c r="F960">
        <v>74.540000000000006</v>
      </c>
      <c r="G960">
        <v>77.42</v>
      </c>
      <c r="H960">
        <v>82.73</v>
      </c>
      <c r="I960">
        <v>77.23</v>
      </c>
      <c r="J960">
        <v>77.36</v>
      </c>
    </row>
    <row r="961" spans="2:10">
      <c r="B961">
        <v>2035</v>
      </c>
      <c r="C961">
        <v>73.37</v>
      </c>
      <c r="D961">
        <v>75.41</v>
      </c>
      <c r="E961">
        <v>79.42</v>
      </c>
      <c r="F961">
        <v>74.47</v>
      </c>
      <c r="G961">
        <v>78.52</v>
      </c>
      <c r="H961">
        <v>85.73</v>
      </c>
      <c r="I961">
        <v>80.849999999999994</v>
      </c>
      <c r="J961">
        <v>77.48</v>
      </c>
    </row>
    <row r="962" spans="2:10">
      <c r="B962">
        <v>2036</v>
      </c>
      <c r="C962">
        <v>72.98</v>
      </c>
      <c r="D962">
        <v>75.73</v>
      </c>
      <c r="E962">
        <v>81.03</v>
      </c>
      <c r="F962">
        <v>74.05</v>
      </c>
      <c r="G962">
        <v>79.819999999999993</v>
      </c>
      <c r="H962">
        <v>86.03</v>
      </c>
      <c r="I962">
        <v>81.760000000000005</v>
      </c>
      <c r="J962">
        <v>76.959999999999994</v>
      </c>
    </row>
    <row r="963" spans="2:10">
      <c r="B963">
        <v>2037</v>
      </c>
      <c r="C963">
        <v>72.849999999999994</v>
      </c>
      <c r="D963">
        <v>75.62</v>
      </c>
      <c r="E963">
        <v>81.33</v>
      </c>
      <c r="F963">
        <v>73.86</v>
      </c>
      <c r="G963">
        <v>80.290000000000006</v>
      </c>
      <c r="H963">
        <v>85.4</v>
      </c>
      <c r="I963">
        <v>82.1</v>
      </c>
      <c r="J963">
        <v>76.39</v>
      </c>
    </row>
    <row r="964" spans="2:10">
      <c r="B964">
        <v>2038</v>
      </c>
      <c r="C964">
        <v>73.319999999999993</v>
      </c>
      <c r="D964">
        <v>75.83</v>
      </c>
      <c r="E964">
        <v>82.12</v>
      </c>
      <c r="F964">
        <v>74.2</v>
      </c>
      <c r="G964">
        <v>78.88</v>
      </c>
      <c r="H964">
        <v>89.09</v>
      </c>
      <c r="I964">
        <v>80.790000000000006</v>
      </c>
      <c r="J964">
        <v>76.959999999999994</v>
      </c>
    </row>
    <row r="965" spans="2:10">
      <c r="B965">
        <v>2039</v>
      </c>
      <c r="C965">
        <v>72.989999999999995</v>
      </c>
      <c r="D965">
        <v>75.44</v>
      </c>
      <c r="E965">
        <v>80.72</v>
      </c>
      <c r="F965">
        <v>73.92</v>
      </c>
      <c r="G965">
        <v>81.680000000000007</v>
      </c>
      <c r="H965">
        <v>90.1</v>
      </c>
      <c r="I965">
        <v>83.58</v>
      </c>
      <c r="J965">
        <v>78.040000000000006</v>
      </c>
    </row>
    <row r="966" spans="2:10">
      <c r="B966">
        <v>2040</v>
      </c>
      <c r="C966">
        <v>73.3</v>
      </c>
      <c r="D966">
        <v>75.66</v>
      </c>
      <c r="E966">
        <v>83.53</v>
      </c>
      <c r="F966">
        <v>73.62</v>
      </c>
      <c r="G966">
        <v>82.81</v>
      </c>
      <c r="H966">
        <v>90.04</v>
      </c>
      <c r="I966">
        <v>84.69</v>
      </c>
      <c r="J966">
        <v>78.5</v>
      </c>
    </row>
    <row r="967" spans="2:10">
      <c r="B967">
        <v>2041</v>
      </c>
      <c r="C967">
        <v>72.650000000000006</v>
      </c>
      <c r="D967">
        <v>75.540000000000006</v>
      </c>
      <c r="E967">
        <v>85.59</v>
      </c>
      <c r="F967">
        <v>75.739999999999995</v>
      </c>
      <c r="G967">
        <v>83.13</v>
      </c>
      <c r="H967">
        <v>93.73</v>
      </c>
      <c r="I967">
        <v>84.78</v>
      </c>
      <c r="J967">
        <v>79.28</v>
      </c>
    </row>
    <row r="968" spans="2:10">
      <c r="B968">
        <v>2042</v>
      </c>
      <c r="C968">
        <v>74.349999999999994</v>
      </c>
      <c r="D968">
        <v>77.41</v>
      </c>
      <c r="E968">
        <v>86.65</v>
      </c>
      <c r="F968">
        <v>76.150000000000006</v>
      </c>
      <c r="G968">
        <v>86.34</v>
      </c>
      <c r="H968">
        <v>95.96</v>
      </c>
      <c r="I968">
        <v>88.1</v>
      </c>
      <c r="J968">
        <v>81.650000000000006</v>
      </c>
    </row>
    <row r="969" spans="2:10">
      <c r="B969">
        <v>2043</v>
      </c>
      <c r="C969">
        <v>76.150000000000006</v>
      </c>
      <c r="D969">
        <v>79.08</v>
      </c>
      <c r="E969">
        <v>89.09</v>
      </c>
      <c r="F969">
        <v>77.540000000000006</v>
      </c>
      <c r="G969">
        <v>89.34</v>
      </c>
      <c r="H969">
        <v>98.47</v>
      </c>
      <c r="I969">
        <v>91.17</v>
      </c>
      <c r="J969">
        <v>83.95</v>
      </c>
    </row>
    <row r="970" spans="2:10">
      <c r="B970">
        <v>2044</v>
      </c>
      <c r="C970">
        <v>76.39</v>
      </c>
      <c r="D970">
        <v>79.209999999999994</v>
      </c>
      <c r="E970">
        <v>90.63</v>
      </c>
      <c r="F970">
        <v>77.8</v>
      </c>
      <c r="G970">
        <v>90.31</v>
      </c>
      <c r="H970">
        <v>98.37</v>
      </c>
      <c r="I970">
        <v>92.12</v>
      </c>
      <c r="J970">
        <v>85.65</v>
      </c>
    </row>
    <row r="971" spans="2:10">
      <c r="B971">
        <v>2045</v>
      </c>
      <c r="C971">
        <v>77.400000000000006</v>
      </c>
      <c r="D971">
        <v>80.150000000000006</v>
      </c>
      <c r="E971">
        <v>90.44</v>
      </c>
      <c r="F971">
        <v>79.59</v>
      </c>
      <c r="G971">
        <v>90.32</v>
      </c>
      <c r="H971">
        <v>101.74</v>
      </c>
      <c r="I971">
        <v>91.87</v>
      </c>
      <c r="J971">
        <v>86.7</v>
      </c>
    </row>
    <row r="972" spans="2:10">
      <c r="B972">
        <v>2046</v>
      </c>
      <c r="C972">
        <v>79.650000000000006</v>
      </c>
      <c r="D972">
        <v>82.43</v>
      </c>
      <c r="E972">
        <v>94.37</v>
      </c>
      <c r="F972">
        <v>81.209999999999994</v>
      </c>
      <c r="G972">
        <v>95.23</v>
      </c>
      <c r="H972">
        <v>104.79</v>
      </c>
      <c r="I972">
        <v>95.77</v>
      </c>
      <c r="J972">
        <v>90.03</v>
      </c>
    </row>
    <row r="973" spans="2:10">
      <c r="B973">
        <v>2047</v>
      </c>
      <c r="C973">
        <v>82.27</v>
      </c>
      <c r="D973">
        <v>84.81</v>
      </c>
      <c r="E973">
        <v>96.51</v>
      </c>
      <c r="F973">
        <v>83.66</v>
      </c>
      <c r="G973">
        <v>95.15</v>
      </c>
      <c r="H973">
        <v>106.79</v>
      </c>
      <c r="I973">
        <v>97.84</v>
      </c>
      <c r="J973">
        <v>91.82</v>
      </c>
    </row>
    <row r="974" spans="2:10">
      <c r="B974">
        <v>2048</v>
      </c>
      <c r="C974">
        <v>82.28</v>
      </c>
      <c r="D974">
        <v>84.65</v>
      </c>
      <c r="E974">
        <v>97.17</v>
      </c>
      <c r="F974">
        <v>83.83</v>
      </c>
      <c r="G974">
        <v>96.67</v>
      </c>
      <c r="H974">
        <v>107.6</v>
      </c>
      <c r="I974">
        <v>98.45</v>
      </c>
      <c r="J974">
        <v>92.04</v>
      </c>
    </row>
    <row r="975" spans="2:10">
      <c r="B975">
        <v>2049</v>
      </c>
      <c r="C975">
        <v>81.37</v>
      </c>
      <c r="D975">
        <v>83.75</v>
      </c>
      <c r="E975">
        <v>96.06</v>
      </c>
      <c r="F975">
        <v>82.92</v>
      </c>
      <c r="G975">
        <v>95.68</v>
      </c>
      <c r="H975">
        <v>106.91</v>
      </c>
      <c r="I975">
        <v>97.38</v>
      </c>
      <c r="J975">
        <v>91.08</v>
      </c>
    </row>
    <row r="976" spans="2:10">
      <c r="B976">
        <v>2050</v>
      </c>
      <c r="C976">
        <v>81.72</v>
      </c>
      <c r="D976">
        <v>84.02</v>
      </c>
      <c r="E976">
        <v>96.53</v>
      </c>
      <c r="F976">
        <v>83.31</v>
      </c>
      <c r="G976">
        <v>96.07</v>
      </c>
      <c r="H976">
        <v>107.65</v>
      </c>
      <c r="I976">
        <v>97.95</v>
      </c>
      <c r="J976">
        <v>91.79</v>
      </c>
    </row>
    <row r="977" spans="1:10">
      <c r="B977">
        <v>2051</v>
      </c>
      <c r="C977">
        <v>83.39</v>
      </c>
      <c r="D977">
        <v>85.38</v>
      </c>
      <c r="E977">
        <v>98.51</v>
      </c>
      <c r="F977">
        <v>85.02</v>
      </c>
      <c r="G977">
        <v>97.83</v>
      </c>
      <c r="H977">
        <v>109.95</v>
      </c>
      <c r="I977">
        <v>100.14</v>
      </c>
      <c r="J977">
        <v>93.96</v>
      </c>
    </row>
    <row r="978" spans="1:10">
      <c r="B978">
        <v>2052</v>
      </c>
      <c r="C978">
        <v>83.76</v>
      </c>
      <c r="D978">
        <v>85.53</v>
      </c>
      <c r="E978">
        <v>98.99</v>
      </c>
      <c r="F978">
        <v>85.44</v>
      </c>
      <c r="G978">
        <v>98.31</v>
      </c>
      <c r="H978">
        <v>111.07</v>
      </c>
      <c r="I978">
        <v>101.05</v>
      </c>
      <c r="J978">
        <v>94.83</v>
      </c>
    </row>
    <row r="979" spans="1:10">
      <c r="B979">
        <v>2053</v>
      </c>
      <c r="C979">
        <v>83.64</v>
      </c>
      <c r="D979">
        <v>85.41</v>
      </c>
      <c r="E979">
        <v>99.06</v>
      </c>
      <c r="F979">
        <v>85.36</v>
      </c>
      <c r="G979">
        <v>98.38</v>
      </c>
      <c r="H979">
        <v>112.03</v>
      </c>
      <c r="I979">
        <v>100.75</v>
      </c>
      <c r="J979">
        <v>95.55</v>
      </c>
    </row>
    <row r="980" spans="1:10">
      <c r="B980">
        <v>2054</v>
      </c>
      <c r="C980">
        <v>85.31</v>
      </c>
      <c r="D980">
        <v>86.78</v>
      </c>
      <c r="E980">
        <v>100.81</v>
      </c>
      <c r="F980">
        <v>87.07</v>
      </c>
      <c r="G980">
        <v>100.16</v>
      </c>
      <c r="H980">
        <v>114.37</v>
      </c>
      <c r="I980">
        <v>101.91</v>
      </c>
      <c r="J980">
        <v>97.71</v>
      </c>
    </row>
    <row r="981" spans="1:10">
      <c r="B981">
        <v>2055</v>
      </c>
      <c r="C981">
        <v>85.77</v>
      </c>
      <c r="D981">
        <v>86.77</v>
      </c>
      <c r="E981">
        <v>100.67</v>
      </c>
      <c r="F981">
        <v>87.49</v>
      </c>
      <c r="G981">
        <v>100.81</v>
      </c>
      <c r="H981">
        <v>114.89</v>
      </c>
      <c r="I981">
        <v>101.65</v>
      </c>
      <c r="J981">
        <v>98.05</v>
      </c>
    </row>
    <row r="982" spans="1:10">
      <c r="B982">
        <v>2056</v>
      </c>
      <c r="C982">
        <v>85.4</v>
      </c>
      <c r="D982">
        <v>86.84</v>
      </c>
      <c r="E982">
        <v>101.24</v>
      </c>
      <c r="F982">
        <v>86.99</v>
      </c>
      <c r="G982">
        <v>101.39</v>
      </c>
      <c r="H982">
        <v>115.86</v>
      </c>
      <c r="I982">
        <v>101.73</v>
      </c>
      <c r="J982">
        <v>97.93</v>
      </c>
    </row>
    <row r="983" spans="1:10">
      <c r="B983">
        <v>2057</v>
      </c>
      <c r="C983">
        <v>84.83</v>
      </c>
      <c r="D983">
        <v>87.05</v>
      </c>
      <c r="E983">
        <v>101.79</v>
      </c>
      <c r="F983">
        <v>86.6</v>
      </c>
      <c r="G983">
        <v>101.93</v>
      </c>
      <c r="H983">
        <v>116.84</v>
      </c>
      <c r="I983">
        <v>102.23</v>
      </c>
      <c r="J983">
        <v>98.48</v>
      </c>
    </row>
    <row r="984" spans="1:10">
      <c r="B984">
        <v>2058</v>
      </c>
      <c r="C984">
        <v>84.35</v>
      </c>
      <c r="D984">
        <v>86.57</v>
      </c>
      <c r="E984">
        <v>101.62</v>
      </c>
      <c r="F984">
        <v>86.29</v>
      </c>
      <c r="G984">
        <v>101.67</v>
      </c>
      <c r="H984">
        <v>117.09</v>
      </c>
      <c r="I984">
        <v>102.28</v>
      </c>
      <c r="J984">
        <v>98.41</v>
      </c>
    </row>
    <row r="985" spans="1:10">
      <c r="B985">
        <v>2059</v>
      </c>
      <c r="C985">
        <v>84.82</v>
      </c>
      <c r="D985">
        <v>86.96</v>
      </c>
      <c r="E985">
        <v>102.05</v>
      </c>
      <c r="F985">
        <v>86.77</v>
      </c>
      <c r="G985">
        <v>102.16</v>
      </c>
      <c r="H985">
        <v>118.24</v>
      </c>
      <c r="I985">
        <v>102.94</v>
      </c>
      <c r="J985">
        <v>98.83</v>
      </c>
    </row>
    <row r="986" spans="1:10">
      <c r="B986">
        <v>2060</v>
      </c>
      <c r="C986">
        <v>85.17</v>
      </c>
      <c r="D986">
        <v>87.28</v>
      </c>
      <c r="E986">
        <v>102.75</v>
      </c>
      <c r="F986">
        <v>87.19</v>
      </c>
      <c r="G986">
        <v>103.32</v>
      </c>
      <c r="H986">
        <v>119.35</v>
      </c>
      <c r="I986">
        <v>104.16</v>
      </c>
      <c r="J986">
        <v>99.41</v>
      </c>
    </row>
    <row r="987" spans="1:10">
      <c r="B987">
        <v>2061</v>
      </c>
      <c r="C987">
        <v>85.36</v>
      </c>
      <c r="D987">
        <v>87.53</v>
      </c>
      <c r="E987">
        <v>103.27</v>
      </c>
      <c r="F987">
        <v>87.67</v>
      </c>
      <c r="G987">
        <v>104.26</v>
      </c>
      <c r="H987">
        <v>120.52</v>
      </c>
      <c r="I987">
        <v>104.65</v>
      </c>
      <c r="J987">
        <v>100.06</v>
      </c>
    </row>
    <row r="988" spans="1:10">
      <c r="B988">
        <v>2062</v>
      </c>
      <c r="C988">
        <v>86.61</v>
      </c>
      <c r="D988">
        <v>88.75</v>
      </c>
      <c r="E988">
        <v>106</v>
      </c>
      <c r="F988">
        <v>88.9</v>
      </c>
      <c r="G988">
        <v>105.92</v>
      </c>
      <c r="H988">
        <v>123.56</v>
      </c>
      <c r="I988">
        <v>106.23</v>
      </c>
      <c r="J988">
        <v>101.57</v>
      </c>
    </row>
    <row r="990" spans="1:10">
      <c r="A990" t="s">
        <v>99</v>
      </c>
      <c r="C990" t="s">
        <v>108</v>
      </c>
      <c r="D990" t="s">
        <v>109</v>
      </c>
      <c r="E990" t="s">
        <v>110</v>
      </c>
      <c r="F990" t="s">
        <v>107</v>
      </c>
      <c r="G990" t="s">
        <v>106</v>
      </c>
      <c r="H990" t="s">
        <v>104</v>
      </c>
      <c r="I990" t="s">
        <v>105</v>
      </c>
      <c r="J990" t="s">
        <v>22</v>
      </c>
    </row>
    <row r="991" spans="1:10">
      <c r="A991" t="s">
        <v>100</v>
      </c>
      <c r="B991">
        <v>2013</v>
      </c>
      <c r="C991">
        <v>61.2</v>
      </c>
      <c r="D991">
        <v>61.2</v>
      </c>
      <c r="E991">
        <v>61.2</v>
      </c>
      <c r="F991">
        <v>61.2</v>
      </c>
      <c r="G991">
        <v>61.2</v>
      </c>
      <c r="H991">
        <v>61.2</v>
      </c>
      <c r="I991">
        <v>61.2</v>
      </c>
      <c r="J991">
        <v>61.2</v>
      </c>
    </row>
    <row r="992" spans="1:10">
      <c r="A992" t="s">
        <v>101</v>
      </c>
      <c r="B992">
        <v>2014</v>
      </c>
      <c r="C992">
        <v>63.08</v>
      </c>
      <c r="D992">
        <v>63.08</v>
      </c>
      <c r="E992">
        <v>63.08</v>
      </c>
      <c r="F992">
        <v>63.08</v>
      </c>
      <c r="G992">
        <v>63.08</v>
      </c>
      <c r="H992">
        <v>63.08</v>
      </c>
      <c r="I992">
        <v>63.08</v>
      </c>
      <c r="J992">
        <v>63.08</v>
      </c>
    </row>
    <row r="993" spans="1:10">
      <c r="A993" t="s">
        <v>28</v>
      </c>
      <c r="B993">
        <v>2015</v>
      </c>
      <c r="C993">
        <v>64.290000000000006</v>
      </c>
      <c r="D993">
        <v>64.400000000000006</v>
      </c>
      <c r="E993">
        <v>64.209999999999994</v>
      </c>
      <c r="F993">
        <v>64.27</v>
      </c>
      <c r="G993">
        <v>64.19</v>
      </c>
      <c r="H993">
        <v>64.430000000000007</v>
      </c>
      <c r="I993">
        <v>64.25</v>
      </c>
      <c r="J993">
        <v>64.48</v>
      </c>
    </row>
    <row r="994" spans="1:10">
      <c r="A994" t="s">
        <v>103</v>
      </c>
      <c r="B994">
        <v>2016</v>
      </c>
      <c r="C994">
        <v>65.63</v>
      </c>
      <c r="D994">
        <v>65.849999999999994</v>
      </c>
      <c r="E994">
        <v>65.47</v>
      </c>
      <c r="F994">
        <v>65.599999999999994</v>
      </c>
      <c r="G994">
        <v>65.42</v>
      </c>
      <c r="H994">
        <v>65.91</v>
      </c>
      <c r="I994">
        <v>65.55</v>
      </c>
      <c r="J994">
        <v>66.010000000000005</v>
      </c>
    </row>
    <row r="995" spans="1:10">
      <c r="B995">
        <v>2017</v>
      </c>
      <c r="C995">
        <v>66.989999999999995</v>
      </c>
      <c r="D995">
        <v>67.319999999999993</v>
      </c>
      <c r="E995">
        <v>66.739999999999995</v>
      </c>
      <c r="F995">
        <v>66.930000000000007</v>
      </c>
      <c r="G995">
        <v>66.66</v>
      </c>
      <c r="H995">
        <v>67.41</v>
      </c>
      <c r="I995">
        <v>66.86</v>
      </c>
      <c r="J995">
        <v>67.56</v>
      </c>
    </row>
    <row r="996" spans="1:10">
      <c r="B996">
        <v>2018</v>
      </c>
      <c r="C996">
        <v>68.260000000000005</v>
      </c>
      <c r="D996">
        <v>68.709999999999994</v>
      </c>
      <c r="E996">
        <v>67.930000000000007</v>
      </c>
      <c r="F996">
        <v>68.180000000000007</v>
      </c>
      <c r="G996">
        <v>67.819999999999993</v>
      </c>
      <c r="H996">
        <v>68.84</v>
      </c>
      <c r="I996">
        <v>68.09</v>
      </c>
      <c r="J996">
        <v>69.05</v>
      </c>
    </row>
    <row r="997" spans="1:10">
      <c r="B997">
        <v>2019</v>
      </c>
      <c r="C997">
        <v>69.56</v>
      </c>
      <c r="D997">
        <v>70.13</v>
      </c>
      <c r="E997">
        <v>69.13</v>
      </c>
      <c r="F997">
        <v>69.45</v>
      </c>
      <c r="G997">
        <v>69</v>
      </c>
      <c r="H997">
        <v>70.290000000000006</v>
      </c>
      <c r="I997">
        <v>69.33</v>
      </c>
      <c r="J997">
        <v>70.55</v>
      </c>
    </row>
    <row r="998" spans="1:10">
      <c r="B998">
        <v>2020</v>
      </c>
      <c r="C998">
        <v>70.98</v>
      </c>
      <c r="D998">
        <v>71.680000000000007</v>
      </c>
      <c r="E998">
        <v>70.459999999999994</v>
      </c>
      <c r="F998">
        <v>70.849999999999994</v>
      </c>
      <c r="G998">
        <v>70.290000000000006</v>
      </c>
      <c r="H998">
        <v>71.88</v>
      </c>
      <c r="I998">
        <v>70.709999999999994</v>
      </c>
      <c r="J998">
        <v>72.2</v>
      </c>
    </row>
    <row r="999" spans="1:10">
      <c r="B999">
        <v>2021</v>
      </c>
      <c r="C999">
        <v>72.319999999999993</v>
      </c>
      <c r="D999">
        <v>73.16</v>
      </c>
      <c r="E999">
        <v>71.709999999999994</v>
      </c>
      <c r="F999">
        <v>72.17</v>
      </c>
      <c r="G999">
        <v>71.510000000000005</v>
      </c>
      <c r="H999">
        <v>73.39</v>
      </c>
      <c r="I999">
        <v>72</v>
      </c>
      <c r="J999">
        <v>73.78</v>
      </c>
    </row>
    <row r="1000" spans="1:10">
      <c r="B1000">
        <v>2022</v>
      </c>
      <c r="C1000">
        <v>73.7</v>
      </c>
      <c r="D1000">
        <v>74.680000000000007</v>
      </c>
      <c r="E1000">
        <v>72.989999999999995</v>
      </c>
      <c r="F1000">
        <v>73.53</v>
      </c>
      <c r="G1000">
        <v>72.75</v>
      </c>
      <c r="H1000">
        <v>74.95</v>
      </c>
      <c r="I1000">
        <v>73.33</v>
      </c>
      <c r="J1000">
        <v>75.400000000000006</v>
      </c>
    </row>
    <row r="1001" spans="1:10">
      <c r="B1001">
        <v>2023</v>
      </c>
      <c r="C1001">
        <v>75.11</v>
      </c>
      <c r="D1001">
        <v>76.23</v>
      </c>
      <c r="E1001">
        <v>74.290000000000006</v>
      </c>
      <c r="F1001">
        <v>74.900000000000006</v>
      </c>
      <c r="G1001">
        <v>74.02</v>
      </c>
      <c r="H1001">
        <v>76.540000000000006</v>
      </c>
      <c r="I1001">
        <v>74.680000000000007</v>
      </c>
      <c r="J1001">
        <v>77.06</v>
      </c>
    </row>
    <row r="1002" spans="1:10">
      <c r="B1002">
        <v>2024</v>
      </c>
      <c r="C1002">
        <v>76.56</v>
      </c>
      <c r="D1002">
        <v>77.83</v>
      </c>
      <c r="E1002">
        <v>75.64</v>
      </c>
      <c r="F1002">
        <v>76.33</v>
      </c>
      <c r="G1002">
        <v>75.33</v>
      </c>
      <c r="H1002">
        <v>78.19</v>
      </c>
      <c r="I1002">
        <v>76.08</v>
      </c>
      <c r="J1002">
        <v>78.77</v>
      </c>
    </row>
    <row r="1003" spans="1:10">
      <c r="B1003">
        <v>2025</v>
      </c>
      <c r="C1003">
        <v>78.05</v>
      </c>
      <c r="D1003">
        <v>79.48</v>
      </c>
      <c r="E1003">
        <v>77.02</v>
      </c>
      <c r="F1003">
        <v>77.8</v>
      </c>
      <c r="G1003">
        <v>76.680000000000007</v>
      </c>
      <c r="H1003">
        <v>79.88</v>
      </c>
      <c r="I1003">
        <v>77.510000000000005</v>
      </c>
      <c r="J1003">
        <v>80.540000000000006</v>
      </c>
    </row>
    <row r="1004" spans="1:10">
      <c r="B1004">
        <v>2026</v>
      </c>
      <c r="C1004">
        <v>79.56</v>
      </c>
      <c r="D1004">
        <v>81.150000000000006</v>
      </c>
      <c r="E1004">
        <v>78.41</v>
      </c>
      <c r="F1004">
        <v>79.28</v>
      </c>
      <c r="G1004">
        <v>78.03</v>
      </c>
      <c r="H1004">
        <v>81.599999999999994</v>
      </c>
      <c r="I1004">
        <v>78.959999999999994</v>
      </c>
      <c r="J1004">
        <v>82.33</v>
      </c>
    </row>
    <row r="1005" spans="1:10">
      <c r="B1005">
        <v>2027</v>
      </c>
      <c r="C1005">
        <v>81.11</v>
      </c>
      <c r="D1005">
        <v>82.86</v>
      </c>
      <c r="E1005">
        <v>79.83</v>
      </c>
      <c r="F1005">
        <v>80.790000000000006</v>
      </c>
      <c r="G1005">
        <v>79.42</v>
      </c>
      <c r="H1005">
        <v>83.35</v>
      </c>
      <c r="I1005">
        <v>80.44</v>
      </c>
      <c r="J1005">
        <v>84.17</v>
      </c>
    </row>
    <row r="1006" spans="1:10">
      <c r="B1006">
        <v>2028</v>
      </c>
      <c r="C1006">
        <v>82.67</v>
      </c>
      <c r="D1006">
        <v>84.59</v>
      </c>
      <c r="E1006">
        <v>81.27</v>
      </c>
      <c r="F1006">
        <v>82.32</v>
      </c>
      <c r="G1006">
        <v>80.81</v>
      </c>
      <c r="H1006">
        <v>85.13</v>
      </c>
      <c r="I1006">
        <v>81.93</v>
      </c>
      <c r="J1006">
        <v>86.03</v>
      </c>
    </row>
    <row r="1007" spans="1:10">
      <c r="B1007">
        <v>2029</v>
      </c>
      <c r="C1007">
        <v>84.25</v>
      </c>
      <c r="D1007">
        <v>86.35</v>
      </c>
      <c r="E1007">
        <v>82.73</v>
      </c>
      <c r="F1007">
        <v>83.87</v>
      </c>
      <c r="G1007">
        <v>82.23</v>
      </c>
      <c r="H1007">
        <v>86.95</v>
      </c>
      <c r="I1007">
        <v>83.45</v>
      </c>
      <c r="J1007">
        <v>87.93</v>
      </c>
    </row>
    <row r="1008" spans="1:10">
      <c r="B1008">
        <v>2030</v>
      </c>
      <c r="C1008">
        <v>85.87</v>
      </c>
      <c r="D1008">
        <v>88.16</v>
      </c>
      <c r="E1008">
        <v>84.21</v>
      </c>
      <c r="F1008">
        <v>85.46</v>
      </c>
      <c r="G1008">
        <v>83.67</v>
      </c>
      <c r="H1008">
        <v>88.8</v>
      </c>
      <c r="I1008">
        <v>84.99</v>
      </c>
      <c r="J1008">
        <v>89.87</v>
      </c>
    </row>
    <row r="1009" spans="2:10">
      <c r="B1009">
        <v>2031</v>
      </c>
      <c r="C1009">
        <v>87.51</v>
      </c>
      <c r="D1009">
        <v>89.99</v>
      </c>
      <c r="E1009">
        <v>85.72</v>
      </c>
      <c r="F1009">
        <v>87.07</v>
      </c>
      <c r="G1009">
        <v>85.14</v>
      </c>
      <c r="H1009">
        <v>90.7</v>
      </c>
      <c r="I1009">
        <v>86.57</v>
      </c>
      <c r="J1009">
        <v>91.85</v>
      </c>
    </row>
    <row r="1010" spans="2:10">
      <c r="B1010">
        <v>2032</v>
      </c>
      <c r="C1010">
        <v>89.2</v>
      </c>
      <c r="D1010">
        <v>91.87</v>
      </c>
      <c r="E1010">
        <v>87.26</v>
      </c>
      <c r="F1010">
        <v>88.71</v>
      </c>
      <c r="G1010">
        <v>86.63</v>
      </c>
      <c r="H1010">
        <v>92.63</v>
      </c>
      <c r="I1010">
        <v>88.17</v>
      </c>
      <c r="J1010">
        <v>93.88</v>
      </c>
    </row>
    <row r="1011" spans="2:10">
      <c r="B1011">
        <v>2033</v>
      </c>
      <c r="C1011">
        <v>70.7</v>
      </c>
      <c r="D1011">
        <v>68.180000000000007</v>
      </c>
      <c r="E1011">
        <v>76.099999999999994</v>
      </c>
      <c r="F1011">
        <v>71.87</v>
      </c>
      <c r="G1011">
        <v>75.260000000000005</v>
      </c>
      <c r="H1011">
        <v>81.08</v>
      </c>
      <c r="I1011">
        <v>77.37</v>
      </c>
      <c r="J1011">
        <v>75.86</v>
      </c>
    </row>
    <row r="1012" spans="2:10">
      <c r="B1012">
        <v>2034</v>
      </c>
      <c r="C1012">
        <v>70.540000000000006</v>
      </c>
      <c r="D1012">
        <v>71.209999999999994</v>
      </c>
      <c r="E1012">
        <v>76.150000000000006</v>
      </c>
      <c r="F1012">
        <v>71.7</v>
      </c>
      <c r="G1012">
        <v>75.34</v>
      </c>
      <c r="H1012">
        <v>81.510000000000005</v>
      </c>
      <c r="I1012">
        <v>75.66</v>
      </c>
      <c r="J1012">
        <v>75.59</v>
      </c>
    </row>
    <row r="1013" spans="2:10">
      <c r="B1013">
        <v>2035</v>
      </c>
      <c r="C1013">
        <v>70.739999999999995</v>
      </c>
      <c r="D1013">
        <v>72.25</v>
      </c>
      <c r="E1013">
        <v>77.3</v>
      </c>
      <c r="F1013">
        <v>71.790000000000006</v>
      </c>
      <c r="G1013">
        <v>76.569999999999993</v>
      </c>
      <c r="H1013">
        <v>84.32</v>
      </c>
      <c r="I1013">
        <v>78.77</v>
      </c>
      <c r="J1013">
        <v>75.81</v>
      </c>
    </row>
    <row r="1014" spans="2:10">
      <c r="B1014">
        <v>2036</v>
      </c>
      <c r="C1014">
        <v>70.31</v>
      </c>
      <c r="D1014">
        <v>72.61</v>
      </c>
      <c r="E1014">
        <v>78.92</v>
      </c>
      <c r="F1014">
        <v>71.45</v>
      </c>
      <c r="G1014">
        <v>77.91</v>
      </c>
      <c r="H1014">
        <v>84.64</v>
      </c>
      <c r="I1014">
        <v>79.62</v>
      </c>
      <c r="J1014">
        <v>75.36</v>
      </c>
    </row>
    <row r="1015" spans="2:10">
      <c r="B1015">
        <v>2037</v>
      </c>
      <c r="C1015">
        <v>70.33</v>
      </c>
      <c r="D1015">
        <v>72.56</v>
      </c>
      <c r="E1015">
        <v>79.31</v>
      </c>
      <c r="F1015">
        <v>71.459999999999994</v>
      </c>
      <c r="G1015">
        <v>78.42</v>
      </c>
      <c r="H1015">
        <v>83.99</v>
      </c>
      <c r="I1015">
        <v>80.010000000000005</v>
      </c>
      <c r="J1015">
        <v>74.91</v>
      </c>
    </row>
    <row r="1016" spans="2:10">
      <c r="B1016">
        <v>2038</v>
      </c>
      <c r="C1016">
        <v>70.900000000000006</v>
      </c>
      <c r="D1016">
        <v>72.98</v>
      </c>
      <c r="E1016">
        <v>80.16</v>
      </c>
      <c r="F1016">
        <v>71.92</v>
      </c>
      <c r="G1016">
        <v>77.08</v>
      </c>
      <c r="H1016">
        <v>87.16</v>
      </c>
      <c r="I1016">
        <v>78.760000000000005</v>
      </c>
      <c r="J1016">
        <v>75.52</v>
      </c>
    </row>
    <row r="1017" spans="2:10">
      <c r="B1017">
        <v>2039</v>
      </c>
      <c r="C1017">
        <v>70.680000000000007</v>
      </c>
      <c r="D1017">
        <v>72.67</v>
      </c>
      <c r="E1017">
        <v>78.77</v>
      </c>
      <c r="F1017">
        <v>71.73</v>
      </c>
      <c r="G1017">
        <v>79.34</v>
      </c>
      <c r="H1017">
        <v>88.11</v>
      </c>
      <c r="I1017">
        <v>81.040000000000006</v>
      </c>
      <c r="J1017">
        <v>76.38</v>
      </c>
    </row>
    <row r="1018" spans="2:10">
      <c r="B1018">
        <v>2040</v>
      </c>
      <c r="C1018">
        <v>71.069999999999993</v>
      </c>
      <c r="D1018">
        <v>72.959999999999994</v>
      </c>
      <c r="E1018">
        <v>81.03</v>
      </c>
      <c r="F1018">
        <v>71.489999999999995</v>
      </c>
      <c r="G1018">
        <v>80.430000000000007</v>
      </c>
      <c r="H1018">
        <v>88.09</v>
      </c>
      <c r="I1018">
        <v>82.08</v>
      </c>
      <c r="J1018">
        <v>76.83</v>
      </c>
    </row>
    <row r="1019" spans="2:10">
      <c r="B1019">
        <v>2041</v>
      </c>
      <c r="C1019">
        <v>70.47</v>
      </c>
      <c r="D1019">
        <v>72.930000000000007</v>
      </c>
      <c r="E1019">
        <v>83.06</v>
      </c>
      <c r="F1019">
        <v>73.44</v>
      </c>
      <c r="G1019">
        <v>80.77</v>
      </c>
      <c r="H1019">
        <v>91.27</v>
      </c>
      <c r="I1019">
        <v>82.2</v>
      </c>
      <c r="J1019">
        <v>77.61</v>
      </c>
    </row>
    <row r="1020" spans="2:10">
      <c r="B1020">
        <v>2042</v>
      </c>
      <c r="C1020">
        <v>72.040000000000006</v>
      </c>
      <c r="D1020">
        <v>74.650000000000006</v>
      </c>
      <c r="E1020">
        <v>84.24</v>
      </c>
      <c r="F1020">
        <v>73.87</v>
      </c>
      <c r="G1020">
        <v>83.41</v>
      </c>
      <c r="H1020">
        <v>93.48</v>
      </c>
      <c r="I1020">
        <v>84.98</v>
      </c>
      <c r="J1020">
        <v>79.8</v>
      </c>
    </row>
    <row r="1021" spans="2:10">
      <c r="B1021">
        <v>2043</v>
      </c>
      <c r="C1021">
        <v>73.84</v>
      </c>
      <c r="D1021">
        <v>76.349999999999994</v>
      </c>
      <c r="E1021">
        <v>86.73</v>
      </c>
      <c r="F1021">
        <v>75.34</v>
      </c>
      <c r="G1021">
        <v>86.43</v>
      </c>
      <c r="H1021">
        <v>96.02</v>
      </c>
      <c r="I1021">
        <v>88.06</v>
      </c>
      <c r="J1021">
        <v>82.1</v>
      </c>
    </row>
    <row r="1022" spans="2:10">
      <c r="B1022">
        <v>2044</v>
      </c>
      <c r="C1022">
        <v>74.13</v>
      </c>
      <c r="D1022">
        <v>76.56</v>
      </c>
      <c r="E1022">
        <v>88.08</v>
      </c>
      <c r="F1022">
        <v>75.66</v>
      </c>
      <c r="G1022">
        <v>87.47</v>
      </c>
      <c r="H1022">
        <v>95.97</v>
      </c>
      <c r="I1022">
        <v>89.12</v>
      </c>
      <c r="J1022">
        <v>83.64</v>
      </c>
    </row>
    <row r="1023" spans="2:10">
      <c r="B1023">
        <v>2045</v>
      </c>
      <c r="C1023">
        <v>74.98</v>
      </c>
      <c r="D1023">
        <v>77.349999999999994</v>
      </c>
      <c r="E1023">
        <v>87.88</v>
      </c>
      <c r="F1023">
        <v>77.31</v>
      </c>
      <c r="G1023">
        <v>87.54</v>
      </c>
      <c r="H1023">
        <v>98.81</v>
      </c>
      <c r="I1023">
        <v>88.87</v>
      </c>
      <c r="J1023">
        <v>84.67</v>
      </c>
    </row>
    <row r="1024" spans="2:10">
      <c r="B1024">
        <v>2046</v>
      </c>
      <c r="C1024">
        <v>77.27</v>
      </c>
      <c r="D1024">
        <v>79.7</v>
      </c>
      <c r="E1024">
        <v>91.27</v>
      </c>
      <c r="F1024">
        <v>78.95</v>
      </c>
      <c r="G1024">
        <v>91.98</v>
      </c>
      <c r="H1024">
        <v>101.83</v>
      </c>
      <c r="I1024">
        <v>92.31</v>
      </c>
      <c r="J1024">
        <v>87.8</v>
      </c>
    </row>
    <row r="1025" spans="2:10">
      <c r="B1025">
        <v>2047</v>
      </c>
      <c r="C1025">
        <v>79.650000000000006</v>
      </c>
      <c r="D1025">
        <v>81.819999999999993</v>
      </c>
      <c r="E1025">
        <v>93.36</v>
      </c>
      <c r="F1025">
        <v>81.13</v>
      </c>
      <c r="G1025">
        <v>91.88</v>
      </c>
      <c r="H1025">
        <v>103.95</v>
      </c>
      <c r="I1025">
        <v>94.38</v>
      </c>
      <c r="J1025">
        <v>89.69</v>
      </c>
    </row>
    <row r="1026" spans="2:10">
      <c r="B1026">
        <v>2048</v>
      </c>
      <c r="C1026">
        <v>79.69</v>
      </c>
      <c r="D1026">
        <v>81.680000000000007</v>
      </c>
      <c r="E1026">
        <v>94.12</v>
      </c>
      <c r="F1026">
        <v>81.39</v>
      </c>
      <c r="G1026">
        <v>93.5</v>
      </c>
      <c r="H1026">
        <v>104.81</v>
      </c>
      <c r="I1026">
        <v>95.08</v>
      </c>
      <c r="J1026">
        <v>89.96</v>
      </c>
    </row>
    <row r="1027" spans="2:10">
      <c r="B1027">
        <v>2049</v>
      </c>
      <c r="C1027">
        <v>78.89</v>
      </c>
      <c r="D1027">
        <v>80.84</v>
      </c>
      <c r="E1027">
        <v>93.06</v>
      </c>
      <c r="F1027">
        <v>80.59</v>
      </c>
      <c r="G1027">
        <v>92.56</v>
      </c>
      <c r="H1027">
        <v>104.15</v>
      </c>
      <c r="I1027">
        <v>94.07</v>
      </c>
      <c r="J1027">
        <v>89.11</v>
      </c>
    </row>
    <row r="1028" spans="2:10">
      <c r="B1028">
        <v>2050</v>
      </c>
      <c r="C1028">
        <v>79.290000000000006</v>
      </c>
      <c r="D1028">
        <v>81.14</v>
      </c>
      <c r="E1028">
        <v>93.59</v>
      </c>
      <c r="F1028">
        <v>81.02</v>
      </c>
      <c r="G1028">
        <v>93.02</v>
      </c>
      <c r="H1028">
        <v>104.99</v>
      </c>
      <c r="I1028">
        <v>94.77</v>
      </c>
      <c r="J1028">
        <v>89.85</v>
      </c>
    </row>
    <row r="1029" spans="2:10">
      <c r="B1029">
        <v>2051</v>
      </c>
      <c r="C1029">
        <v>81.03</v>
      </c>
      <c r="D1029">
        <v>82.63</v>
      </c>
      <c r="E1029">
        <v>95.56</v>
      </c>
      <c r="F1029">
        <v>82.79</v>
      </c>
      <c r="G1029">
        <v>94.84</v>
      </c>
      <c r="H1029">
        <v>107.34</v>
      </c>
      <c r="I1029">
        <v>96.97</v>
      </c>
      <c r="J1029">
        <v>92.05</v>
      </c>
    </row>
    <row r="1030" spans="2:10">
      <c r="B1030">
        <v>2052</v>
      </c>
      <c r="C1030">
        <v>81.48</v>
      </c>
      <c r="D1030">
        <v>82.83</v>
      </c>
      <c r="E1030">
        <v>96.23</v>
      </c>
      <c r="F1030">
        <v>83.3</v>
      </c>
      <c r="G1030">
        <v>95.59</v>
      </c>
      <c r="H1030">
        <v>108.5</v>
      </c>
      <c r="I1030">
        <v>97.87</v>
      </c>
      <c r="J1030">
        <v>92.96</v>
      </c>
    </row>
    <row r="1031" spans="2:10">
      <c r="B1031">
        <v>2053</v>
      </c>
      <c r="C1031">
        <v>81.489999999999995</v>
      </c>
      <c r="D1031">
        <v>82.76</v>
      </c>
      <c r="E1031">
        <v>96.43</v>
      </c>
      <c r="F1031">
        <v>83.34</v>
      </c>
      <c r="G1031">
        <v>95.69</v>
      </c>
      <c r="H1031">
        <v>109.42</v>
      </c>
      <c r="I1031">
        <v>97.84</v>
      </c>
      <c r="J1031">
        <v>93.62</v>
      </c>
    </row>
    <row r="1032" spans="2:10">
      <c r="B1032">
        <v>2054</v>
      </c>
      <c r="C1032">
        <v>83.09</v>
      </c>
      <c r="D1032">
        <v>84.09</v>
      </c>
      <c r="E1032">
        <v>98.17</v>
      </c>
      <c r="F1032">
        <v>84.99</v>
      </c>
      <c r="G1032">
        <v>97.55</v>
      </c>
      <c r="H1032">
        <v>111.78</v>
      </c>
      <c r="I1032">
        <v>99.12</v>
      </c>
      <c r="J1032">
        <v>95.78</v>
      </c>
    </row>
    <row r="1033" spans="2:10">
      <c r="B1033">
        <v>2055</v>
      </c>
      <c r="C1033">
        <v>83.2</v>
      </c>
      <c r="D1033">
        <v>84.19</v>
      </c>
      <c r="E1033">
        <v>98.18</v>
      </c>
      <c r="F1033">
        <v>85.35</v>
      </c>
      <c r="G1033">
        <v>98.2</v>
      </c>
      <c r="H1033">
        <v>112.51</v>
      </c>
      <c r="I1033">
        <v>98.95</v>
      </c>
      <c r="J1033">
        <v>96.17</v>
      </c>
    </row>
    <row r="1034" spans="2:10">
      <c r="B1034">
        <v>2056</v>
      </c>
      <c r="C1034">
        <v>83.02</v>
      </c>
      <c r="D1034">
        <v>84.35</v>
      </c>
      <c r="E1034">
        <v>98.87</v>
      </c>
      <c r="F1034">
        <v>84.99</v>
      </c>
      <c r="G1034">
        <v>98.65</v>
      </c>
      <c r="H1034">
        <v>113.44</v>
      </c>
      <c r="I1034">
        <v>99.2</v>
      </c>
      <c r="J1034">
        <v>96</v>
      </c>
    </row>
    <row r="1035" spans="2:10">
      <c r="B1035">
        <v>2057</v>
      </c>
      <c r="C1035">
        <v>82.68</v>
      </c>
      <c r="D1035">
        <v>84.61</v>
      </c>
      <c r="E1035">
        <v>99.53</v>
      </c>
      <c r="F1035">
        <v>84.59</v>
      </c>
      <c r="G1035">
        <v>99.16</v>
      </c>
      <c r="H1035">
        <v>114.39</v>
      </c>
      <c r="I1035">
        <v>99.73</v>
      </c>
      <c r="J1035">
        <v>96.69</v>
      </c>
    </row>
    <row r="1036" spans="2:10">
      <c r="B1036">
        <v>2058</v>
      </c>
      <c r="C1036">
        <v>82.27</v>
      </c>
      <c r="D1036">
        <v>84.11</v>
      </c>
      <c r="E1036">
        <v>99.41</v>
      </c>
      <c r="F1036">
        <v>84.26</v>
      </c>
      <c r="G1036">
        <v>99.24</v>
      </c>
      <c r="H1036">
        <v>114.7</v>
      </c>
      <c r="I1036">
        <v>99.86</v>
      </c>
      <c r="J1036">
        <v>96.66</v>
      </c>
    </row>
    <row r="1037" spans="2:10">
      <c r="B1037">
        <v>2059</v>
      </c>
      <c r="C1037">
        <v>82.69</v>
      </c>
      <c r="D1037">
        <v>84.53</v>
      </c>
      <c r="E1037">
        <v>100.16</v>
      </c>
      <c r="F1037">
        <v>84.71</v>
      </c>
      <c r="G1037">
        <v>100.01</v>
      </c>
      <c r="H1037">
        <v>115.85</v>
      </c>
      <c r="I1037">
        <v>100.56</v>
      </c>
      <c r="J1037">
        <v>97.11</v>
      </c>
    </row>
    <row r="1038" spans="2:10">
      <c r="B1038">
        <v>2060</v>
      </c>
      <c r="C1038">
        <v>83.22</v>
      </c>
      <c r="D1038">
        <v>84.88</v>
      </c>
      <c r="E1038">
        <v>100.88</v>
      </c>
      <c r="F1038">
        <v>85.32</v>
      </c>
      <c r="G1038">
        <v>101.09</v>
      </c>
      <c r="H1038">
        <v>116.87</v>
      </c>
      <c r="I1038">
        <v>101.81</v>
      </c>
      <c r="J1038">
        <v>97.74</v>
      </c>
    </row>
    <row r="1039" spans="2:10">
      <c r="B1039">
        <v>2061</v>
      </c>
      <c r="C1039">
        <v>83.35</v>
      </c>
      <c r="D1039">
        <v>85.2</v>
      </c>
      <c r="E1039">
        <v>101.5</v>
      </c>
      <c r="F1039">
        <v>85.75</v>
      </c>
      <c r="G1039">
        <v>102.06</v>
      </c>
      <c r="H1039">
        <v>118.08</v>
      </c>
      <c r="I1039">
        <v>102.28</v>
      </c>
      <c r="J1039">
        <v>98.46</v>
      </c>
    </row>
    <row r="1040" spans="2:10">
      <c r="B1040">
        <v>2062</v>
      </c>
      <c r="C1040">
        <v>84.68</v>
      </c>
      <c r="D1040">
        <v>86.54</v>
      </c>
      <c r="E1040">
        <v>103.97</v>
      </c>
      <c r="F1040">
        <v>87.06</v>
      </c>
      <c r="G1040">
        <v>103.71</v>
      </c>
      <c r="H1040">
        <v>120.9</v>
      </c>
      <c r="I1040">
        <v>104.19</v>
      </c>
      <c r="J1040">
        <v>99.92</v>
      </c>
    </row>
    <row r="1042" spans="1:10">
      <c r="A1042" t="s">
        <v>99</v>
      </c>
      <c r="C1042" t="s">
        <v>108</v>
      </c>
      <c r="D1042" t="s">
        <v>109</v>
      </c>
      <c r="E1042" t="s">
        <v>110</v>
      </c>
      <c r="F1042" t="s">
        <v>107</v>
      </c>
      <c r="G1042" t="s">
        <v>106</v>
      </c>
      <c r="H1042" t="s">
        <v>104</v>
      </c>
      <c r="I1042" t="s">
        <v>105</v>
      </c>
      <c r="J1042" t="s">
        <v>22</v>
      </c>
    </row>
    <row r="1043" spans="1:10">
      <c r="A1043" t="s">
        <v>100</v>
      </c>
      <c r="B1043">
        <v>2013</v>
      </c>
      <c r="C1043">
        <v>61.2</v>
      </c>
      <c r="D1043">
        <v>61.2</v>
      </c>
      <c r="E1043">
        <v>61.2</v>
      </c>
      <c r="F1043">
        <v>61.2</v>
      </c>
      <c r="G1043">
        <v>61.2</v>
      </c>
      <c r="H1043">
        <v>61.2</v>
      </c>
      <c r="I1043">
        <v>61.2</v>
      </c>
      <c r="J1043">
        <v>61.2</v>
      </c>
    </row>
    <row r="1044" spans="1:10">
      <c r="A1044" t="s">
        <v>101</v>
      </c>
      <c r="B1044">
        <v>2014</v>
      </c>
      <c r="C1044">
        <v>63.08</v>
      </c>
      <c r="D1044">
        <v>63.08</v>
      </c>
      <c r="E1044">
        <v>63.08</v>
      </c>
      <c r="F1044">
        <v>63.08</v>
      </c>
      <c r="G1044">
        <v>63.08</v>
      </c>
      <c r="H1044">
        <v>63.08</v>
      </c>
      <c r="I1044">
        <v>63.08</v>
      </c>
      <c r="J1044">
        <v>63.08</v>
      </c>
    </row>
    <row r="1045" spans="1:10">
      <c r="A1045" t="s">
        <v>28</v>
      </c>
      <c r="B1045">
        <v>2015</v>
      </c>
      <c r="C1045">
        <v>64.150000000000006</v>
      </c>
      <c r="D1045">
        <v>64.290000000000006</v>
      </c>
      <c r="E1045">
        <v>64.12</v>
      </c>
      <c r="F1045">
        <v>64.14</v>
      </c>
      <c r="G1045">
        <v>64.099999999999994</v>
      </c>
      <c r="H1045">
        <v>64.39</v>
      </c>
      <c r="I1045">
        <v>64.19</v>
      </c>
      <c r="J1045">
        <v>64.41</v>
      </c>
    </row>
    <row r="1046" spans="1:10">
      <c r="A1046" t="s">
        <v>28</v>
      </c>
      <c r="B1046">
        <v>2016</v>
      </c>
      <c r="C1046">
        <v>65.34</v>
      </c>
      <c r="D1046">
        <v>65.62</v>
      </c>
      <c r="E1046">
        <v>65.290000000000006</v>
      </c>
      <c r="F1046">
        <v>65.33</v>
      </c>
      <c r="G1046">
        <v>65.25</v>
      </c>
      <c r="H1046">
        <v>65.83</v>
      </c>
      <c r="I1046">
        <v>65.42</v>
      </c>
      <c r="J1046">
        <v>65.87</v>
      </c>
    </row>
    <row r="1047" spans="1:10">
      <c r="B1047">
        <v>2017</v>
      </c>
      <c r="C1047">
        <v>66.540000000000006</v>
      </c>
      <c r="D1047">
        <v>66.97</v>
      </c>
      <c r="E1047">
        <v>66.459999999999994</v>
      </c>
      <c r="F1047">
        <v>66.510000000000005</v>
      </c>
      <c r="G1047">
        <v>66.39</v>
      </c>
      <c r="H1047">
        <v>67.290000000000006</v>
      </c>
      <c r="I1047">
        <v>66.66</v>
      </c>
      <c r="J1047">
        <v>67.349999999999994</v>
      </c>
    </row>
    <row r="1048" spans="1:10">
      <c r="B1048">
        <v>2018</v>
      </c>
      <c r="C1048">
        <v>67.66</v>
      </c>
      <c r="D1048">
        <v>68.239999999999995</v>
      </c>
      <c r="E1048">
        <v>67.55</v>
      </c>
      <c r="F1048">
        <v>67.62</v>
      </c>
      <c r="G1048">
        <v>67.459999999999994</v>
      </c>
      <c r="H1048">
        <v>68.680000000000007</v>
      </c>
      <c r="I1048">
        <v>67.819999999999993</v>
      </c>
      <c r="J1048">
        <v>68.760000000000005</v>
      </c>
    </row>
    <row r="1049" spans="1:10">
      <c r="B1049">
        <v>2019</v>
      </c>
      <c r="C1049">
        <v>68.790000000000006</v>
      </c>
      <c r="D1049">
        <v>69.53</v>
      </c>
      <c r="E1049">
        <v>68.650000000000006</v>
      </c>
      <c r="F1049">
        <v>68.739999999999995</v>
      </c>
      <c r="G1049">
        <v>68.53</v>
      </c>
      <c r="H1049">
        <v>70.08</v>
      </c>
      <c r="I1049">
        <v>68.989999999999995</v>
      </c>
      <c r="J1049">
        <v>70.19</v>
      </c>
    </row>
    <row r="1050" spans="1:10">
      <c r="B1050">
        <v>2020</v>
      </c>
      <c r="C1050">
        <v>70.040000000000006</v>
      </c>
      <c r="D1050">
        <v>70.94</v>
      </c>
      <c r="E1050">
        <v>69.87</v>
      </c>
      <c r="F1050">
        <v>69.98</v>
      </c>
      <c r="G1050">
        <v>69.72</v>
      </c>
      <c r="H1050">
        <v>71.62</v>
      </c>
      <c r="I1050">
        <v>70.290000000000006</v>
      </c>
      <c r="J1050">
        <v>71.75</v>
      </c>
    </row>
    <row r="1051" spans="1:10">
      <c r="B1051">
        <v>2021</v>
      </c>
      <c r="C1051">
        <v>71.209999999999994</v>
      </c>
      <c r="D1051">
        <v>72.28</v>
      </c>
      <c r="E1051">
        <v>71.010000000000005</v>
      </c>
      <c r="F1051">
        <v>71.14</v>
      </c>
      <c r="G1051">
        <v>70.83</v>
      </c>
      <c r="H1051">
        <v>73.09</v>
      </c>
      <c r="I1051">
        <v>71.5</v>
      </c>
      <c r="J1051">
        <v>73.239999999999995</v>
      </c>
    </row>
    <row r="1052" spans="1:10">
      <c r="B1052">
        <v>2022</v>
      </c>
      <c r="C1052">
        <v>72.400000000000006</v>
      </c>
      <c r="D1052">
        <v>73.66</v>
      </c>
      <c r="E1052">
        <v>72.17</v>
      </c>
      <c r="F1052">
        <v>72.319999999999993</v>
      </c>
      <c r="G1052">
        <v>71.97</v>
      </c>
      <c r="H1052">
        <v>74.599999999999994</v>
      </c>
      <c r="I1052">
        <v>72.739999999999995</v>
      </c>
      <c r="J1052">
        <v>74.77</v>
      </c>
    </row>
    <row r="1053" spans="1:10">
      <c r="B1053">
        <v>2023</v>
      </c>
      <c r="C1053">
        <v>73.62</v>
      </c>
      <c r="D1053">
        <v>75.05</v>
      </c>
      <c r="E1053">
        <v>73.36</v>
      </c>
      <c r="F1053">
        <v>73.53</v>
      </c>
      <c r="G1053">
        <v>73.12</v>
      </c>
      <c r="H1053">
        <v>76.13</v>
      </c>
      <c r="I1053">
        <v>74.010000000000005</v>
      </c>
      <c r="J1053">
        <v>76.33</v>
      </c>
    </row>
    <row r="1054" spans="1:10">
      <c r="B1054">
        <v>2024</v>
      </c>
      <c r="C1054">
        <v>74.88</v>
      </c>
      <c r="D1054">
        <v>76.5</v>
      </c>
      <c r="E1054">
        <v>74.58</v>
      </c>
      <c r="F1054">
        <v>74.78</v>
      </c>
      <c r="G1054">
        <v>74.319999999999993</v>
      </c>
      <c r="H1054">
        <v>77.73</v>
      </c>
      <c r="I1054">
        <v>75.319999999999993</v>
      </c>
      <c r="J1054">
        <v>77.95</v>
      </c>
    </row>
    <row r="1055" spans="1:10">
      <c r="B1055">
        <v>2025</v>
      </c>
      <c r="C1055">
        <v>76.17</v>
      </c>
      <c r="D1055">
        <v>77.989999999999995</v>
      </c>
      <c r="E1055">
        <v>75.84</v>
      </c>
      <c r="F1055">
        <v>76.05</v>
      </c>
      <c r="G1055">
        <v>75.540000000000006</v>
      </c>
      <c r="H1055">
        <v>79.36</v>
      </c>
      <c r="I1055">
        <v>76.66</v>
      </c>
      <c r="J1055">
        <v>79.62</v>
      </c>
    </row>
    <row r="1056" spans="1:10">
      <c r="B1056">
        <v>2026</v>
      </c>
      <c r="C1056">
        <v>77.47</v>
      </c>
      <c r="D1056">
        <v>79.489999999999995</v>
      </c>
      <c r="E1056">
        <v>77.099999999999994</v>
      </c>
      <c r="F1056">
        <v>77.34</v>
      </c>
      <c r="G1056">
        <v>76.78</v>
      </c>
      <c r="H1056">
        <v>81.02</v>
      </c>
      <c r="I1056">
        <v>78.02</v>
      </c>
      <c r="J1056">
        <v>81.3</v>
      </c>
    </row>
    <row r="1057" spans="2:10">
      <c r="B1057">
        <v>2027</v>
      </c>
      <c r="C1057">
        <v>78.8</v>
      </c>
      <c r="D1057">
        <v>81.02</v>
      </c>
      <c r="E1057">
        <v>78.39</v>
      </c>
      <c r="F1057">
        <v>78.650000000000006</v>
      </c>
      <c r="G1057">
        <v>78.03</v>
      </c>
      <c r="H1057">
        <v>82.71</v>
      </c>
      <c r="I1057">
        <v>79.400000000000006</v>
      </c>
      <c r="J1057">
        <v>83.03</v>
      </c>
    </row>
    <row r="1058" spans="2:10">
      <c r="B1058">
        <v>2028</v>
      </c>
      <c r="C1058">
        <v>80.13</v>
      </c>
      <c r="D1058">
        <v>82.57</v>
      </c>
      <c r="E1058">
        <v>79.69</v>
      </c>
      <c r="F1058">
        <v>79.98</v>
      </c>
      <c r="G1058">
        <v>79.3</v>
      </c>
      <c r="H1058">
        <v>84.43</v>
      </c>
      <c r="I1058">
        <v>80.790000000000006</v>
      </c>
      <c r="J1058">
        <v>84.77</v>
      </c>
    </row>
    <row r="1059" spans="2:10">
      <c r="B1059">
        <v>2029</v>
      </c>
      <c r="C1059">
        <v>81.489999999999995</v>
      </c>
      <c r="D1059">
        <v>84.15</v>
      </c>
      <c r="E1059">
        <v>81.010000000000005</v>
      </c>
      <c r="F1059">
        <v>81.319999999999993</v>
      </c>
      <c r="G1059">
        <v>80.58</v>
      </c>
      <c r="H1059">
        <v>86.18</v>
      </c>
      <c r="I1059">
        <v>82.21</v>
      </c>
      <c r="J1059">
        <v>86.56</v>
      </c>
    </row>
    <row r="1060" spans="2:10">
      <c r="B1060">
        <v>2030</v>
      </c>
      <c r="C1060">
        <v>82.87</v>
      </c>
      <c r="D1060">
        <v>85.76</v>
      </c>
      <c r="E1060">
        <v>82.35</v>
      </c>
      <c r="F1060">
        <v>82.68</v>
      </c>
      <c r="G1060">
        <v>81.88</v>
      </c>
      <c r="H1060">
        <v>87.96</v>
      </c>
      <c r="I1060">
        <v>83.65</v>
      </c>
      <c r="J1060">
        <v>88.38</v>
      </c>
    </row>
    <row r="1061" spans="2:10">
      <c r="B1061">
        <v>2031</v>
      </c>
      <c r="C1061">
        <v>84.27</v>
      </c>
      <c r="D1061">
        <v>87.4</v>
      </c>
      <c r="E1061">
        <v>83.7</v>
      </c>
      <c r="F1061">
        <v>84.07</v>
      </c>
      <c r="G1061">
        <v>83.2</v>
      </c>
      <c r="H1061">
        <v>89.78</v>
      </c>
      <c r="I1061">
        <v>85.11</v>
      </c>
      <c r="J1061">
        <v>90.23</v>
      </c>
    </row>
    <row r="1062" spans="2:10">
      <c r="B1062">
        <v>2032</v>
      </c>
      <c r="C1062">
        <v>85.7</v>
      </c>
      <c r="D1062">
        <v>89.07</v>
      </c>
      <c r="E1062">
        <v>85.09</v>
      </c>
      <c r="F1062">
        <v>85.48</v>
      </c>
      <c r="G1062">
        <v>84.55</v>
      </c>
      <c r="H1062">
        <v>91.65</v>
      </c>
      <c r="I1062">
        <v>86.61</v>
      </c>
      <c r="J1062">
        <v>92.13</v>
      </c>
    </row>
    <row r="1063" spans="2:10">
      <c r="B1063">
        <v>2033</v>
      </c>
      <c r="C1063">
        <v>68.3</v>
      </c>
      <c r="D1063">
        <v>66.14</v>
      </c>
      <c r="E1063">
        <v>74.709999999999994</v>
      </c>
      <c r="F1063">
        <v>69.58</v>
      </c>
      <c r="G1063">
        <v>73.7</v>
      </c>
      <c r="H1063">
        <v>80.13</v>
      </c>
      <c r="I1063">
        <v>76.25</v>
      </c>
      <c r="J1063">
        <v>74.260000000000005</v>
      </c>
    </row>
    <row r="1064" spans="2:10">
      <c r="B1064">
        <v>2034</v>
      </c>
      <c r="C1064">
        <v>68.209999999999994</v>
      </c>
      <c r="D1064">
        <v>68.44</v>
      </c>
      <c r="E1064">
        <v>74.69</v>
      </c>
      <c r="F1064">
        <v>69.47</v>
      </c>
      <c r="G1064">
        <v>73.77</v>
      </c>
      <c r="H1064">
        <v>80.55</v>
      </c>
      <c r="I1064">
        <v>74.48</v>
      </c>
      <c r="J1064">
        <v>74.03</v>
      </c>
    </row>
    <row r="1065" spans="2:10">
      <c r="B1065">
        <v>2035</v>
      </c>
      <c r="C1065">
        <v>68.430000000000007</v>
      </c>
      <c r="D1065">
        <v>69.510000000000005</v>
      </c>
      <c r="E1065">
        <v>75.709999999999994</v>
      </c>
      <c r="F1065">
        <v>69.790000000000006</v>
      </c>
      <c r="G1065">
        <v>75.09</v>
      </c>
      <c r="H1065">
        <v>83.12</v>
      </c>
      <c r="I1065">
        <v>77.2</v>
      </c>
      <c r="J1065">
        <v>74.45</v>
      </c>
    </row>
    <row r="1066" spans="2:10">
      <c r="B1066">
        <v>2036</v>
      </c>
      <c r="C1066">
        <v>68.28</v>
      </c>
      <c r="D1066">
        <v>70.11</v>
      </c>
      <c r="E1066">
        <v>77.349999999999994</v>
      </c>
      <c r="F1066">
        <v>69.569999999999993</v>
      </c>
      <c r="G1066">
        <v>76.5</v>
      </c>
      <c r="H1066">
        <v>83.45</v>
      </c>
      <c r="I1066">
        <v>78.010000000000005</v>
      </c>
      <c r="J1066">
        <v>74.02</v>
      </c>
    </row>
    <row r="1067" spans="2:10">
      <c r="B1067">
        <v>2037</v>
      </c>
      <c r="C1067">
        <v>68.28</v>
      </c>
      <c r="D1067">
        <v>70.17</v>
      </c>
      <c r="E1067">
        <v>77.819999999999993</v>
      </c>
      <c r="F1067">
        <v>69.510000000000005</v>
      </c>
      <c r="G1067">
        <v>77.05</v>
      </c>
      <c r="H1067">
        <v>82.85</v>
      </c>
      <c r="I1067">
        <v>78.44</v>
      </c>
      <c r="J1067">
        <v>73.66</v>
      </c>
    </row>
    <row r="1068" spans="2:10">
      <c r="B1068">
        <v>2038</v>
      </c>
      <c r="C1068">
        <v>68.97</v>
      </c>
      <c r="D1068">
        <v>70.569999999999993</v>
      </c>
      <c r="E1068">
        <v>78.72</v>
      </c>
      <c r="F1068">
        <v>70.09</v>
      </c>
      <c r="G1068">
        <v>75.739999999999995</v>
      </c>
      <c r="H1068">
        <v>85.59</v>
      </c>
      <c r="I1068">
        <v>77.209999999999994</v>
      </c>
      <c r="J1068">
        <v>74.3</v>
      </c>
    </row>
    <row r="1069" spans="2:10">
      <c r="B1069">
        <v>2039</v>
      </c>
      <c r="C1069">
        <v>68.819999999999993</v>
      </c>
      <c r="D1069">
        <v>70.39</v>
      </c>
      <c r="E1069">
        <v>77.34</v>
      </c>
      <c r="F1069">
        <v>69.97</v>
      </c>
      <c r="G1069">
        <v>77.61</v>
      </c>
      <c r="H1069">
        <v>86.5</v>
      </c>
      <c r="I1069">
        <v>79.08</v>
      </c>
      <c r="J1069">
        <v>75</v>
      </c>
    </row>
    <row r="1070" spans="2:10">
      <c r="B1070">
        <v>2040</v>
      </c>
      <c r="C1070">
        <v>69.28</v>
      </c>
      <c r="D1070">
        <v>70.78</v>
      </c>
      <c r="E1070">
        <v>79.16</v>
      </c>
      <c r="F1070">
        <v>69.77</v>
      </c>
      <c r="G1070">
        <v>78.63</v>
      </c>
      <c r="H1070">
        <v>86.48</v>
      </c>
      <c r="I1070">
        <v>80.069999999999993</v>
      </c>
      <c r="J1070">
        <v>75.47</v>
      </c>
    </row>
    <row r="1071" spans="2:10">
      <c r="B1071">
        <v>2041</v>
      </c>
      <c r="C1071">
        <v>68.72</v>
      </c>
      <c r="D1071">
        <v>70.790000000000006</v>
      </c>
      <c r="E1071">
        <v>81.14</v>
      </c>
      <c r="F1071">
        <v>71.61</v>
      </c>
      <c r="G1071">
        <v>78.98</v>
      </c>
      <c r="H1071">
        <v>89.29</v>
      </c>
      <c r="I1071">
        <v>80.22</v>
      </c>
      <c r="J1071">
        <v>76.25</v>
      </c>
    </row>
    <row r="1072" spans="2:10">
      <c r="B1072">
        <v>2042</v>
      </c>
      <c r="C1072">
        <v>70.14</v>
      </c>
      <c r="D1072">
        <v>72.400000000000006</v>
      </c>
      <c r="E1072">
        <v>82.38</v>
      </c>
      <c r="F1072">
        <v>72.040000000000006</v>
      </c>
      <c r="G1072">
        <v>81.2</v>
      </c>
      <c r="H1072">
        <v>91.49</v>
      </c>
      <c r="I1072">
        <v>82.56</v>
      </c>
      <c r="J1072">
        <v>78.260000000000005</v>
      </c>
    </row>
    <row r="1073" spans="2:10">
      <c r="B1073">
        <v>2043</v>
      </c>
      <c r="C1073">
        <v>71.97</v>
      </c>
      <c r="D1073">
        <v>74.13</v>
      </c>
      <c r="E1073">
        <v>84.96</v>
      </c>
      <c r="F1073">
        <v>73.58</v>
      </c>
      <c r="G1073">
        <v>84.18</v>
      </c>
      <c r="H1073">
        <v>94.08</v>
      </c>
      <c r="I1073">
        <v>85.61</v>
      </c>
      <c r="J1073">
        <v>80.58</v>
      </c>
    </row>
    <row r="1074" spans="2:10">
      <c r="B1074">
        <v>2044</v>
      </c>
      <c r="C1074">
        <v>72.319999999999993</v>
      </c>
      <c r="D1074">
        <v>74.37</v>
      </c>
      <c r="E1074">
        <v>86.13</v>
      </c>
      <c r="F1074">
        <v>73.95</v>
      </c>
      <c r="G1074">
        <v>85.31</v>
      </c>
      <c r="H1074">
        <v>94.03</v>
      </c>
      <c r="I1074">
        <v>86.72</v>
      </c>
      <c r="J1074">
        <v>81.99</v>
      </c>
    </row>
    <row r="1075" spans="2:10">
      <c r="B1075">
        <v>2045</v>
      </c>
      <c r="C1075">
        <v>73.099999999999994</v>
      </c>
      <c r="D1075">
        <v>75.069999999999993</v>
      </c>
      <c r="E1075">
        <v>85.9</v>
      </c>
      <c r="F1075">
        <v>75.44</v>
      </c>
      <c r="G1075">
        <v>85.38</v>
      </c>
      <c r="H1075">
        <v>96.44</v>
      </c>
      <c r="I1075">
        <v>86.58</v>
      </c>
      <c r="J1075">
        <v>82.98</v>
      </c>
    </row>
    <row r="1076" spans="2:10">
      <c r="B1076">
        <v>2046</v>
      </c>
      <c r="C1076">
        <v>75.34</v>
      </c>
      <c r="D1076">
        <v>77.36</v>
      </c>
      <c r="E1076">
        <v>88.85</v>
      </c>
      <c r="F1076">
        <v>77.08</v>
      </c>
      <c r="G1076">
        <v>89.42</v>
      </c>
      <c r="H1076">
        <v>99.46</v>
      </c>
      <c r="I1076">
        <v>89.61</v>
      </c>
      <c r="J1076">
        <v>85.96</v>
      </c>
    </row>
    <row r="1077" spans="2:10">
      <c r="B1077">
        <v>2047</v>
      </c>
      <c r="C1077">
        <v>77.5</v>
      </c>
      <c r="D1077">
        <v>79.39</v>
      </c>
      <c r="E1077">
        <v>90.95</v>
      </c>
      <c r="F1077">
        <v>79.099999999999994</v>
      </c>
      <c r="G1077">
        <v>89.29</v>
      </c>
      <c r="H1077">
        <v>101.65</v>
      </c>
      <c r="I1077">
        <v>91.58</v>
      </c>
      <c r="J1077">
        <v>87.81</v>
      </c>
    </row>
    <row r="1078" spans="2:10">
      <c r="B1078">
        <v>2048</v>
      </c>
      <c r="C1078">
        <v>77.64</v>
      </c>
      <c r="D1078">
        <v>79.28</v>
      </c>
      <c r="E1078">
        <v>91.76</v>
      </c>
      <c r="F1078">
        <v>79.42</v>
      </c>
      <c r="G1078">
        <v>90.99</v>
      </c>
      <c r="H1078">
        <v>102.5</v>
      </c>
      <c r="I1078">
        <v>92.36</v>
      </c>
      <c r="J1078">
        <v>88.17</v>
      </c>
    </row>
    <row r="1079" spans="2:10">
      <c r="B1079">
        <v>2049</v>
      </c>
      <c r="C1079">
        <v>76.87</v>
      </c>
      <c r="D1079">
        <v>78.489999999999995</v>
      </c>
      <c r="E1079">
        <v>90.74</v>
      </c>
      <c r="F1079">
        <v>78.650000000000006</v>
      </c>
      <c r="G1079">
        <v>90.13</v>
      </c>
      <c r="H1079">
        <v>101.87</v>
      </c>
      <c r="I1079">
        <v>91.39</v>
      </c>
      <c r="J1079">
        <v>87.33</v>
      </c>
    </row>
    <row r="1080" spans="2:10">
      <c r="B1080">
        <v>2050</v>
      </c>
      <c r="C1080">
        <v>77.3</v>
      </c>
      <c r="D1080">
        <v>78.84</v>
      </c>
      <c r="E1080">
        <v>91.44</v>
      </c>
      <c r="F1080">
        <v>79.11</v>
      </c>
      <c r="G1080">
        <v>90.7</v>
      </c>
      <c r="H1080">
        <v>102.82</v>
      </c>
      <c r="I1080">
        <v>92.14</v>
      </c>
      <c r="J1080">
        <v>88.1</v>
      </c>
    </row>
    <row r="1081" spans="2:10">
      <c r="B1081">
        <v>2051</v>
      </c>
      <c r="C1081">
        <v>79.09</v>
      </c>
      <c r="D1081">
        <v>80.400000000000006</v>
      </c>
      <c r="E1081">
        <v>93.44</v>
      </c>
      <c r="F1081">
        <v>80.94</v>
      </c>
      <c r="G1081">
        <v>92.7</v>
      </c>
      <c r="H1081">
        <v>105.3</v>
      </c>
      <c r="I1081">
        <v>94.43</v>
      </c>
      <c r="J1081">
        <v>90.4</v>
      </c>
    </row>
    <row r="1082" spans="2:10">
      <c r="B1082">
        <v>2052</v>
      </c>
      <c r="C1082">
        <v>79.650000000000006</v>
      </c>
      <c r="D1082">
        <v>80.819999999999993</v>
      </c>
      <c r="E1082">
        <v>94.1</v>
      </c>
      <c r="F1082">
        <v>81.540000000000006</v>
      </c>
      <c r="G1082">
        <v>93.4</v>
      </c>
      <c r="H1082">
        <v>106.53</v>
      </c>
      <c r="I1082">
        <v>95.44</v>
      </c>
      <c r="J1082">
        <v>91.34</v>
      </c>
    </row>
    <row r="1083" spans="2:10">
      <c r="B1083">
        <v>2053</v>
      </c>
      <c r="C1083">
        <v>79.56</v>
      </c>
      <c r="D1083">
        <v>80.66</v>
      </c>
      <c r="E1083">
        <v>94.22</v>
      </c>
      <c r="F1083">
        <v>81.489999999999995</v>
      </c>
      <c r="G1083">
        <v>93.65</v>
      </c>
      <c r="H1083">
        <v>107.33</v>
      </c>
      <c r="I1083">
        <v>95.47</v>
      </c>
      <c r="J1083">
        <v>91.95</v>
      </c>
    </row>
    <row r="1084" spans="2:10">
      <c r="B1084">
        <v>2054</v>
      </c>
      <c r="C1084">
        <v>81.31</v>
      </c>
      <c r="D1084">
        <v>82.19</v>
      </c>
      <c r="E1084">
        <v>96.05</v>
      </c>
      <c r="F1084">
        <v>83.27</v>
      </c>
      <c r="G1084">
        <v>95.51</v>
      </c>
      <c r="H1084">
        <v>109.72</v>
      </c>
      <c r="I1084">
        <v>96.94</v>
      </c>
      <c r="J1084">
        <v>94.12</v>
      </c>
    </row>
    <row r="1085" spans="2:10">
      <c r="B1085">
        <v>2055</v>
      </c>
      <c r="C1085">
        <v>81.58</v>
      </c>
      <c r="D1085">
        <v>82.23</v>
      </c>
      <c r="E1085">
        <v>96.31</v>
      </c>
      <c r="F1085">
        <v>83.61</v>
      </c>
      <c r="G1085">
        <v>96.03</v>
      </c>
      <c r="H1085">
        <v>110.42</v>
      </c>
      <c r="I1085">
        <v>96.93</v>
      </c>
      <c r="J1085">
        <v>94.46</v>
      </c>
    </row>
    <row r="1086" spans="2:10">
      <c r="B1086">
        <v>2056</v>
      </c>
      <c r="C1086">
        <v>81.11</v>
      </c>
      <c r="D1086">
        <v>82.41</v>
      </c>
      <c r="E1086">
        <v>97</v>
      </c>
      <c r="F1086">
        <v>83.06</v>
      </c>
      <c r="G1086">
        <v>96.67</v>
      </c>
      <c r="H1086">
        <v>111.38</v>
      </c>
      <c r="I1086">
        <v>97.22</v>
      </c>
      <c r="J1086">
        <v>94.44</v>
      </c>
    </row>
    <row r="1087" spans="2:10">
      <c r="B1087">
        <v>2057</v>
      </c>
      <c r="C1087">
        <v>81.27</v>
      </c>
      <c r="D1087">
        <v>82.95</v>
      </c>
      <c r="E1087">
        <v>97.95</v>
      </c>
      <c r="F1087">
        <v>83.35</v>
      </c>
      <c r="G1087">
        <v>97.58</v>
      </c>
      <c r="H1087">
        <v>112.44</v>
      </c>
      <c r="I1087">
        <v>97.89</v>
      </c>
      <c r="J1087">
        <v>95.14</v>
      </c>
    </row>
    <row r="1088" spans="2:10">
      <c r="B1088">
        <v>2058</v>
      </c>
      <c r="C1088">
        <v>80.8</v>
      </c>
      <c r="D1088">
        <v>82.46</v>
      </c>
      <c r="E1088">
        <v>97.71</v>
      </c>
      <c r="F1088">
        <v>82.92</v>
      </c>
      <c r="G1088">
        <v>97.36</v>
      </c>
      <c r="H1088">
        <v>112.8</v>
      </c>
      <c r="I1088">
        <v>97.98</v>
      </c>
      <c r="J1088">
        <v>95.12</v>
      </c>
    </row>
    <row r="1089" spans="1:10">
      <c r="B1089">
        <v>2059</v>
      </c>
      <c r="C1089">
        <v>81.11</v>
      </c>
      <c r="D1089">
        <v>82.69</v>
      </c>
      <c r="E1089">
        <v>98.51</v>
      </c>
      <c r="F1089">
        <v>83.27</v>
      </c>
      <c r="G1089">
        <v>98.15</v>
      </c>
      <c r="H1089">
        <v>113.82</v>
      </c>
      <c r="I1089">
        <v>98.79</v>
      </c>
      <c r="J1089">
        <v>95.65</v>
      </c>
    </row>
    <row r="1090" spans="1:10">
      <c r="B1090">
        <v>2060</v>
      </c>
      <c r="C1090">
        <v>81.650000000000006</v>
      </c>
      <c r="D1090">
        <v>83.2</v>
      </c>
      <c r="E1090">
        <v>99.29</v>
      </c>
      <c r="F1090">
        <v>83.79</v>
      </c>
      <c r="G1090">
        <v>99.23</v>
      </c>
      <c r="H1090">
        <v>114.92</v>
      </c>
      <c r="I1090">
        <v>99.88</v>
      </c>
      <c r="J1090">
        <v>96.41</v>
      </c>
    </row>
    <row r="1091" spans="1:10">
      <c r="B1091">
        <v>2061</v>
      </c>
      <c r="C1091">
        <v>81.88</v>
      </c>
      <c r="D1091">
        <v>83.52</v>
      </c>
      <c r="E1091">
        <v>99.98</v>
      </c>
      <c r="F1091">
        <v>84.34</v>
      </c>
      <c r="G1091">
        <v>100.07</v>
      </c>
      <c r="H1091">
        <v>116.13</v>
      </c>
      <c r="I1091">
        <v>100.52</v>
      </c>
      <c r="J1091">
        <v>97.15</v>
      </c>
    </row>
    <row r="1092" spans="1:10">
      <c r="B1092">
        <v>2062</v>
      </c>
      <c r="C1092">
        <v>83.27</v>
      </c>
      <c r="D1092">
        <v>84.84</v>
      </c>
      <c r="E1092">
        <v>102.18</v>
      </c>
      <c r="F1092">
        <v>85.69</v>
      </c>
      <c r="G1092">
        <v>101.84</v>
      </c>
      <c r="H1092">
        <v>118.67</v>
      </c>
      <c r="I1092">
        <v>102.42</v>
      </c>
      <c r="J1092">
        <v>98.7</v>
      </c>
    </row>
    <row r="1094" spans="1:10">
      <c r="A1094" t="s">
        <v>99</v>
      </c>
      <c r="C1094" t="s">
        <v>108</v>
      </c>
      <c r="D1094" t="s">
        <v>109</v>
      </c>
      <c r="E1094" t="s">
        <v>110</v>
      </c>
      <c r="F1094" t="s">
        <v>107</v>
      </c>
      <c r="G1094" t="s">
        <v>106</v>
      </c>
      <c r="H1094" t="s">
        <v>104</v>
      </c>
      <c r="I1094" t="s">
        <v>105</v>
      </c>
      <c r="J1094" t="s">
        <v>22</v>
      </c>
    </row>
    <row r="1095" spans="1:10">
      <c r="A1095" t="s">
        <v>100</v>
      </c>
      <c r="B1095">
        <v>2013</v>
      </c>
      <c r="C1095">
        <v>61.2</v>
      </c>
      <c r="D1095">
        <v>61.2</v>
      </c>
      <c r="E1095">
        <v>61.2</v>
      </c>
      <c r="F1095">
        <v>61.2</v>
      </c>
      <c r="G1095">
        <v>61.2</v>
      </c>
      <c r="H1095">
        <v>61.2</v>
      </c>
      <c r="I1095">
        <v>61.2</v>
      </c>
      <c r="J1095">
        <v>61.2</v>
      </c>
    </row>
    <row r="1096" spans="1:10">
      <c r="A1096" t="s">
        <v>101</v>
      </c>
      <c r="B1096">
        <v>2014</v>
      </c>
      <c r="C1096">
        <v>63.08</v>
      </c>
      <c r="D1096">
        <v>63.08</v>
      </c>
      <c r="E1096">
        <v>63.08</v>
      </c>
      <c r="F1096">
        <v>63.08</v>
      </c>
      <c r="G1096">
        <v>63.08</v>
      </c>
      <c r="H1096">
        <v>63.08</v>
      </c>
      <c r="I1096">
        <v>63.08</v>
      </c>
      <c r="J1096">
        <v>63.08</v>
      </c>
    </row>
    <row r="1097" spans="1:10">
      <c r="A1097" t="s">
        <v>103</v>
      </c>
      <c r="B1097">
        <v>2015</v>
      </c>
      <c r="C1097">
        <v>65.39</v>
      </c>
      <c r="D1097">
        <v>65.31</v>
      </c>
      <c r="E1097">
        <v>65.09</v>
      </c>
      <c r="F1097">
        <v>65.349999999999994</v>
      </c>
      <c r="G1097">
        <v>65.05</v>
      </c>
      <c r="H1097">
        <v>65.11</v>
      </c>
      <c r="I1097">
        <v>65.08</v>
      </c>
      <c r="J1097">
        <v>65.3</v>
      </c>
    </row>
    <row r="1098" spans="1:10">
      <c r="A1098" t="s">
        <v>101</v>
      </c>
      <c r="B1098">
        <v>2016</v>
      </c>
      <c r="C1098">
        <v>67.89</v>
      </c>
      <c r="D1098">
        <v>67.73</v>
      </c>
      <c r="E1098">
        <v>67.27</v>
      </c>
      <c r="F1098">
        <v>67.81</v>
      </c>
      <c r="G1098">
        <v>67.19</v>
      </c>
      <c r="H1098">
        <v>67.3</v>
      </c>
      <c r="I1098">
        <v>67.239999999999995</v>
      </c>
      <c r="J1098">
        <v>67.72</v>
      </c>
    </row>
    <row r="1099" spans="1:10">
      <c r="B1099">
        <v>2017</v>
      </c>
      <c r="C1099">
        <v>70.48</v>
      </c>
      <c r="D1099">
        <v>70.22</v>
      </c>
      <c r="E1099">
        <v>69.510000000000005</v>
      </c>
      <c r="F1099">
        <v>70.349999999999994</v>
      </c>
      <c r="G1099">
        <v>69.38</v>
      </c>
      <c r="H1099">
        <v>69.56</v>
      </c>
      <c r="I1099">
        <v>69.459999999999994</v>
      </c>
      <c r="J1099">
        <v>70.2</v>
      </c>
    </row>
    <row r="1100" spans="1:10">
      <c r="B1100">
        <v>2018</v>
      </c>
      <c r="C1100">
        <v>73.05</v>
      </c>
      <c r="D1100">
        <v>72.69</v>
      </c>
      <c r="E1100">
        <v>71.709999999999994</v>
      </c>
      <c r="F1100">
        <v>72.87</v>
      </c>
      <c r="G1100">
        <v>71.53</v>
      </c>
      <c r="H1100">
        <v>71.78</v>
      </c>
      <c r="I1100">
        <v>71.650000000000006</v>
      </c>
      <c r="J1100">
        <v>72.66</v>
      </c>
    </row>
    <row r="1101" spans="1:10">
      <c r="B1101">
        <v>2019</v>
      </c>
      <c r="C1101">
        <v>75.7</v>
      </c>
      <c r="D1101">
        <v>75.239999999999995</v>
      </c>
      <c r="E1101">
        <v>73.97</v>
      </c>
      <c r="F1101">
        <v>75.48</v>
      </c>
      <c r="G1101">
        <v>73.739999999999995</v>
      </c>
      <c r="H1101">
        <v>74.069999999999993</v>
      </c>
      <c r="I1101">
        <v>73.900000000000006</v>
      </c>
      <c r="J1101">
        <v>75.209999999999994</v>
      </c>
    </row>
    <row r="1102" spans="1:10">
      <c r="B1102">
        <v>2020</v>
      </c>
      <c r="C1102">
        <v>78.569999999999993</v>
      </c>
      <c r="D1102">
        <v>77.989999999999995</v>
      </c>
      <c r="E1102">
        <v>76.42</v>
      </c>
      <c r="F1102">
        <v>78.290000000000006</v>
      </c>
      <c r="G1102">
        <v>76.14</v>
      </c>
      <c r="H1102">
        <v>76.53</v>
      </c>
      <c r="I1102">
        <v>76.33</v>
      </c>
      <c r="J1102">
        <v>77.95</v>
      </c>
    </row>
    <row r="1103" spans="1:10">
      <c r="B1103">
        <v>2021</v>
      </c>
      <c r="C1103">
        <v>81.42</v>
      </c>
      <c r="D1103">
        <v>80.72</v>
      </c>
      <c r="E1103">
        <v>78.83</v>
      </c>
      <c r="F1103">
        <v>81.08</v>
      </c>
      <c r="G1103">
        <v>78.489999999999995</v>
      </c>
      <c r="H1103">
        <v>78.97</v>
      </c>
      <c r="I1103">
        <v>78.72</v>
      </c>
      <c r="J1103">
        <v>80.680000000000007</v>
      </c>
    </row>
    <row r="1104" spans="1:10">
      <c r="B1104">
        <v>2022</v>
      </c>
      <c r="C1104">
        <v>84.39</v>
      </c>
      <c r="D1104">
        <v>83.57</v>
      </c>
      <c r="E1104">
        <v>81.33</v>
      </c>
      <c r="F1104">
        <v>83.99</v>
      </c>
      <c r="G1104">
        <v>80.930000000000007</v>
      </c>
      <c r="H1104">
        <v>81.489999999999995</v>
      </c>
      <c r="I1104">
        <v>81.2</v>
      </c>
      <c r="J1104">
        <v>83.51</v>
      </c>
    </row>
    <row r="1105" spans="2:10">
      <c r="B1105">
        <v>2023</v>
      </c>
      <c r="C1105">
        <v>87.47</v>
      </c>
      <c r="D1105">
        <v>86.51</v>
      </c>
      <c r="E1105">
        <v>83.91</v>
      </c>
      <c r="F1105">
        <v>87</v>
      </c>
      <c r="G1105">
        <v>83.44</v>
      </c>
      <c r="H1105">
        <v>84.1</v>
      </c>
      <c r="I1105">
        <v>83.75</v>
      </c>
      <c r="J1105">
        <v>86.44</v>
      </c>
    </row>
    <row r="1106" spans="2:10">
      <c r="B1106">
        <v>2024</v>
      </c>
      <c r="C1106">
        <v>90.69</v>
      </c>
      <c r="D1106">
        <v>89.58</v>
      </c>
      <c r="E1106">
        <v>86.59</v>
      </c>
      <c r="F1106">
        <v>90.15</v>
      </c>
      <c r="G1106">
        <v>86.06</v>
      </c>
      <c r="H1106">
        <v>86.81</v>
      </c>
      <c r="I1106">
        <v>86.42</v>
      </c>
      <c r="J1106">
        <v>89.5</v>
      </c>
    </row>
    <row r="1107" spans="2:10">
      <c r="B1107">
        <v>2025</v>
      </c>
      <c r="C1107">
        <v>94.03</v>
      </c>
      <c r="D1107">
        <v>92.77</v>
      </c>
      <c r="E1107">
        <v>89.37</v>
      </c>
      <c r="F1107">
        <v>93.42</v>
      </c>
      <c r="G1107">
        <v>88.77</v>
      </c>
      <c r="H1107">
        <v>89.62</v>
      </c>
      <c r="I1107">
        <v>89.17</v>
      </c>
      <c r="J1107">
        <v>92.68</v>
      </c>
    </row>
    <row r="1108" spans="2:10">
      <c r="B1108">
        <v>2026</v>
      </c>
      <c r="C1108">
        <v>97.49</v>
      </c>
      <c r="D1108">
        <v>96.06</v>
      </c>
      <c r="E1108">
        <v>92.23</v>
      </c>
      <c r="F1108">
        <v>96.79</v>
      </c>
      <c r="G1108">
        <v>91.55</v>
      </c>
      <c r="H1108">
        <v>92.51</v>
      </c>
      <c r="I1108">
        <v>92</v>
      </c>
      <c r="J1108">
        <v>95.96</v>
      </c>
    </row>
    <row r="1109" spans="2:10">
      <c r="B1109">
        <v>2027</v>
      </c>
      <c r="C1109">
        <v>101.08</v>
      </c>
      <c r="D1109">
        <v>99.47</v>
      </c>
      <c r="E1109">
        <v>95.18</v>
      </c>
      <c r="F1109">
        <v>100.3</v>
      </c>
      <c r="G1109">
        <v>94.42</v>
      </c>
      <c r="H1109">
        <v>95.5</v>
      </c>
      <c r="I1109">
        <v>94.93</v>
      </c>
      <c r="J1109">
        <v>99.36</v>
      </c>
    </row>
    <row r="1110" spans="2:10">
      <c r="B1110">
        <v>2028</v>
      </c>
      <c r="C1110">
        <v>104.78</v>
      </c>
      <c r="D1110">
        <v>102.99</v>
      </c>
      <c r="E1110">
        <v>98.21</v>
      </c>
      <c r="F1110">
        <v>103.91</v>
      </c>
      <c r="G1110">
        <v>97.37</v>
      </c>
      <c r="H1110">
        <v>98.56</v>
      </c>
      <c r="I1110">
        <v>97.93</v>
      </c>
      <c r="J1110">
        <v>102.87</v>
      </c>
    </row>
    <row r="1111" spans="2:10">
      <c r="B1111">
        <v>2029</v>
      </c>
      <c r="C1111">
        <v>108.61</v>
      </c>
      <c r="D1111">
        <v>106.62</v>
      </c>
      <c r="E1111">
        <v>101.34</v>
      </c>
      <c r="F1111">
        <v>107.65</v>
      </c>
      <c r="G1111">
        <v>100.4</v>
      </c>
      <c r="H1111">
        <v>101.72</v>
      </c>
      <c r="I1111">
        <v>101.03</v>
      </c>
      <c r="J1111">
        <v>106.49</v>
      </c>
    </row>
    <row r="1112" spans="2:10">
      <c r="B1112">
        <v>2030</v>
      </c>
      <c r="C1112">
        <v>112.58</v>
      </c>
      <c r="D1112">
        <v>110.39</v>
      </c>
      <c r="E1112">
        <v>104.56</v>
      </c>
      <c r="F1112">
        <v>111.52</v>
      </c>
      <c r="G1112">
        <v>103.53</v>
      </c>
      <c r="H1112">
        <v>104.98</v>
      </c>
      <c r="I1112">
        <v>104.22</v>
      </c>
      <c r="J1112">
        <v>110.24</v>
      </c>
    </row>
    <row r="1113" spans="2:10">
      <c r="B1113">
        <v>2031</v>
      </c>
      <c r="C1113">
        <v>116.7</v>
      </c>
      <c r="D1113">
        <v>114.28</v>
      </c>
      <c r="E1113">
        <v>107.88</v>
      </c>
      <c r="F1113">
        <v>115.53</v>
      </c>
      <c r="G1113">
        <v>106.75</v>
      </c>
      <c r="H1113">
        <v>108.35</v>
      </c>
      <c r="I1113">
        <v>107.51</v>
      </c>
      <c r="J1113">
        <v>114.12</v>
      </c>
    </row>
    <row r="1114" spans="2:10">
      <c r="B1114">
        <v>2032</v>
      </c>
      <c r="C1114">
        <v>120.97</v>
      </c>
      <c r="D1114">
        <v>118.32</v>
      </c>
      <c r="E1114">
        <v>111.32</v>
      </c>
      <c r="F1114">
        <v>119.69</v>
      </c>
      <c r="G1114">
        <v>110.08</v>
      </c>
      <c r="H1114">
        <v>111.82</v>
      </c>
      <c r="I1114">
        <v>110.91</v>
      </c>
      <c r="J1114">
        <v>118.14</v>
      </c>
    </row>
    <row r="1115" spans="2:10">
      <c r="B1115">
        <v>2033</v>
      </c>
      <c r="C1115">
        <v>93.88</v>
      </c>
      <c r="D1115">
        <v>90.31</v>
      </c>
      <c r="E1115">
        <v>94.23</v>
      </c>
      <c r="F1115">
        <v>94.92</v>
      </c>
      <c r="G1115">
        <v>93.18</v>
      </c>
      <c r="H1115">
        <v>97.92</v>
      </c>
      <c r="I1115">
        <v>96.03</v>
      </c>
      <c r="J1115">
        <v>96.79</v>
      </c>
    </row>
    <row r="1116" spans="2:10">
      <c r="B1116">
        <v>2034</v>
      </c>
      <c r="C1116">
        <v>94.21</v>
      </c>
      <c r="D1116">
        <v>98.52</v>
      </c>
      <c r="E1116">
        <v>95.54</v>
      </c>
      <c r="F1116">
        <v>95.21</v>
      </c>
      <c r="G1116">
        <v>94.58</v>
      </c>
      <c r="H1116">
        <v>100.01</v>
      </c>
      <c r="I1116">
        <v>95.38</v>
      </c>
      <c r="J1116">
        <v>97.41</v>
      </c>
    </row>
    <row r="1117" spans="2:10">
      <c r="B1117">
        <v>2035</v>
      </c>
      <c r="C1117">
        <v>95.1</v>
      </c>
      <c r="D1117">
        <v>100.8</v>
      </c>
      <c r="E1117">
        <v>99.18</v>
      </c>
      <c r="F1117">
        <v>96.21</v>
      </c>
      <c r="G1117">
        <v>97.88</v>
      </c>
      <c r="H1117">
        <v>106.16</v>
      </c>
      <c r="I1117">
        <v>102.37</v>
      </c>
      <c r="J1117">
        <v>99.08</v>
      </c>
    </row>
    <row r="1118" spans="2:10">
      <c r="B1118">
        <v>2036</v>
      </c>
      <c r="C1118">
        <v>94.66</v>
      </c>
      <c r="D1118">
        <v>101.42</v>
      </c>
      <c r="E1118">
        <v>102.01</v>
      </c>
      <c r="F1118">
        <v>95.87</v>
      </c>
      <c r="G1118">
        <v>100.25</v>
      </c>
      <c r="H1118">
        <v>108</v>
      </c>
      <c r="I1118">
        <v>104.64</v>
      </c>
      <c r="J1118">
        <v>99.39</v>
      </c>
    </row>
    <row r="1119" spans="2:10">
      <c r="B1119">
        <v>2037</v>
      </c>
      <c r="C1119">
        <v>94.98</v>
      </c>
      <c r="D1119">
        <v>101.56</v>
      </c>
      <c r="E1119">
        <v>103.45</v>
      </c>
      <c r="F1119">
        <v>96.34</v>
      </c>
      <c r="G1119">
        <v>102.01</v>
      </c>
      <c r="H1119">
        <v>108.3</v>
      </c>
      <c r="I1119">
        <v>105.94</v>
      </c>
      <c r="J1119">
        <v>99.28</v>
      </c>
    </row>
    <row r="1120" spans="2:10">
      <c r="B1120">
        <v>2038</v>
      </c>
      <c r="C1120">
        <v>96.13</v>
      </c>
      <c r="D1120">
        <v>102.27</v>
      </c>
      <c r="E1120">
        <v>105.48</v>
      </c>
      <c r="F1120">
        <v>97.32</v>
      </c>
      <c r="G1120">
        <v>101.16</v>
      </c>
      <c r="H1120">
        <v>114.57</v>
      </c>
      <c r="I1120">
        <v>104.97</v>
      </c>
      <c r="J1120">
        <v>100.62</v>
      </c>
    </row>
    <row r="1121" spans="2:10">
      <c r="B1121">
        <v>2039</v>
      </c>
      <c r="C1121">
        <v>96.36</v>
      </c>
      <c r="D1121">
        <v>102.26</v>
      </c>
      <c r="E1121">
        <v>104.8</v>
      </c>
      <c r="F1121">
        <v>97.66</v>
      </c>
      <c r="G1121">
        <v>106.39</v>
      </c>
      <c r="H1121">
        <v>117.21</v>
      </c>
      <c r="I1121">
        <v>110.1</v>
      </c>
      <c r="J1121">
        <v>103.03</v>
      </c>
    </row>
    <row r="1122" spans="2:10">
      <c r="B1122">
        <v>2040</v>
      </c>
      <c r="C1122">
        <v>97.07</v>
      </c>
      <c r="D1122">
        <v>102.81</v>
      </c>
      <c r="E1122">
        <v>109.8</v>
      </c>
      <c r="F1122">
        <v>97.71</v>
      </c>
      <c r="G1122">
        <v>108.81</v>
      </c>
      <c r="H1122">
        <v>118.12</v>
      </c>
      <c r="I1122">
        <v>112.37</v>
      </c>
      <c r="J1122">
        <v>104.22</v>
      </c>
    </row>
    <row r="1123" spans="2:10">
      <c r="B1123">
        <v>2041</v>
      </c>
      <c r="C1123">
        <v>96.72</v>
      </c>
      <c r="D1123">
        <v>103.02</v>
      </c>
      <c r="E1123">
        <v>113.42</v>
      </c>
      <c r="F1123">
        <v>101.26</v>
      </c>
      <c r="G1123">
        <v>110.11</v>
      </c>
      <c r="H1123">
        <v>124.58</v>
      </c>
      <c r="I1123">
        <v>113.33</v>
      </c>
      <c r="J1123">
        <v>106.05</v>
      </c>
    </row>
    <row r="1124" spans="2:10">
      <c r="B1124">
        <v>2042</v>
      </c>
      <c r="C1124">
        <v>99.55</v>
      </c>
      <c r="D1124">
        <v>105.94</v>
      </c>
      <c r="E1124">
        <v>115.36</v>
      </c>
      <c r="F1124">
        <v>102.09</v>
      </c>
      <c r="G1124">
        <v>115.61</v>
      </c>
      <c r="H1124">
        <v>128.5</v>
      </c>
      <c r="I1124">
        <v>118.88</v>
      </c>
      <c r="J1124">
        <v>110.05</v>
      </c>
    </row>
    <row r="1125" spans="2:10">
      <c r="B1125">
        <v>2043</v>
      </c>
      <c r="C1125">
        <v>102.26</v>
      </c>
      <c r="D1125">
        <v>108.36</v>
      </c>
      <c r="E1125">
        <v>119.32</v>
      </c>
      <c r="F1125">
        <v>104.21</v>
      </c>
      <c r="G1125">
        <v>120.3</v>
      </c>
      <c r="H1125">
        <v>132.69</v>
      </c>
      <c r="I1125">
        <v>123.71</v>
      </c>
      <c r="J1125">
        <v>113.68</v>
      </c>
    </row>
    <row r="1126" spans="2:10">
      <c r="B1126">
        <v>2044</v>
      </c>
      <c r="C1126">
        <v>102.82</v>
      </c>
      <c r="D1126">
        <v>108.74</v>
      </c>
      <c r="E1126">
        <v>122.22</v>
      </c>
      <c r="F1126">
        <v>104.83</v>
      </c>
      <c r="G1126">
        <v>122.22</v>
      </c>
      <c r="H1126">
        <v>133.41999999999999</v>
      </c>
      <c r="I1126">
        <v>125.55</v>
      </c>
      <c r="J1126">
        <v>116.73</v>
      </c>
    </row>
    <row r="1127" spans="2:10">
      <c r="B1127">
        <v>2045</v>
      </c>
      <c r="C1127">
        <v>104.42</v>
      </c>
      <c r="D1127">
        <v>110.12</v>
      </c>
      <c r="E1127">
        <v>122.5</v>
      </c>
      <c r="F1127">
        <v>107.64</v>
      </c>
      <c r="G1127">
        <v>122.62</v>
      </c>
      <c r="H1127">
        <v>139.28</v>
      </c>
      <c r="I1127">
        <v>125.56</v>
      </c>
      <c r="J1127">
        <v>118.52</v>
      </c>
    </row>
    <row r="1128" spans="2:10">
      <c r="B1128">
        <v>2046</v>
      </c>
      <c r="C1128">
        <v>107.72</v>
      </c>
      <c r="D1128">
        <v>113.3</v>
      </c>
      <c r="E1128">
        <v>128.96</v>
      </c>
      <c r="F1128">
        <v>110.08</v>
      </c>
      <c r="G1128">
        <v>130.31</v>
      </c>
      <c r="H1128">
        <v>143.97999999999999</v>
      </c>
      <c r="I1128">
        <v>131.80000000000001</v>
      </c>
      <c r="J1128">
        <v>123.51</v>
      </c>
    </row>
    <row r="1129" spans="2:10">
      <c r="B1129">
        <v>2047</v>
      </c>
      <c r="C1129">
        <v>112.06</v>
      </c>
      <c r="D1129">
        <v>117.2</v>
      </c>
      <c r="E1129">
        <v>132.62</v>
      </c>
      <c r="F1129">
        <v>114.09</v>
      </c>
      <c r="G1129">
        <v>130.88</v>
      </c>
      <c r="H1129">
        <v>147.61000000000001</v>
      </c>
      <c r="I1129">
        <v>135.30000000000001</v>
      </c>
      <c r="J1129">
        <v>126.88</v>
      </c>
    </row>
    <row r="1130" spans="2:10">
      <c r="B1130">
        <v>2048</v>
      </c>
      <c r="C1130">
        <v>112.47</v>
      </c>
      <c r="D1130">
        <v>117.31</v>
      </c>
      <c r="E1130">
        <v>134.16999999999999</v>
      </c>
      <c r="F1130">
        <v>114.85</v>
      </c>
      <c r="G1130">
        <v>133.63</v>
      </c>
      <c r="H1130">
        <v>149.75</v>
      </c>
      <c r="I1130">
        <v>136.69</v>
      </c>
      <c r="J1130">
        <v>127.64</v>
      </c>
    </row>
    <row r="1131" spans="2:10">
      <c r="B1131">
        <v>2049</v>
      </c>
      <c r="C1131">
        <v>111.17</v>
      </c>
      <c r="D1131">
        <v>115.95</v>
      </c>
      <c r="E1131">
        <v>132.83000000000001</v>
      </c>
      <c r="F1131">
        <v>113.68</v>
      </c>
      <c r="G1131">
        <v>132.43</v>
      </c>
      <c r="H1131">
        <v>149.24</v>
      </c>
      <c r="I1131">
        <v>135.38999999999999</v>
      </c>
      <c r="J1131">
        <v>126.55</v>
      </c>
    </row>
    <row r="1132" spans="2:10">
      <c r="B1132">
        <v>2050</v>
      </c>
      <c r="C1132">
        <v>111.53</v>
      </c>
      <c r="D1132">
        <v>116.27</v>
      </c>
      <c r="E1132">
        <v>133.81</v>
      </c>
      <c r="F1132">
        <v>114.1</v>
      </c>
      <c r="G1132">
        <v>133.28</v>
      </c>
      <c r="H1132">
        <v>150.62</v>
      </c>
      <c r="I1132">
        <v>136.32</v>
      </c>
      <c r="J1132">
        <v>127.53</v>
      </c>
    </row>
    <row r="1133" spans="2:10">
      <c r="B1133">
        <v>2051</v>
      </c>
      <c r="C1133">
        <v>113.94</v>
      </c>
      <c r="D1133">
        <v>118.1</v>
      </c>
      <c r="E1133">
        <v>136.79</v>
      </c>
      <c r="F1133">
        <v>116.6</v>
      </c>
      <c r="G1133">
        <v>136.09</v>
      </c>
      <c r="H1133">
        <v>154.32</v>
      </c>
      <c r="I1133">
        <v>139.47999999999999</v>
      </c>
      <c r="J1133">
        <v>130.65</v>
      </c>
    </row>
    <row r="1134" spans="2:10">
      <c r="B1134">
        <v>2052</v>
      </c>
      <c r="C1134">
        <v>114.56</v>
      </c>
      <c r="D1134">
        <v>118.54</v>
      </c>
      <c r="E1134">
        <v>137.9</v>
      </c>
      <c r="F1134">
        <v>117.31</v>
      </c>
      <c r="G1134">
        <v>137.02000000000001</v>
      </c>
      <c r="H1134">
        <v>156.38</v>
      </c>
      <c r="I1134">
        <v>140.88999999999999</v>
      </c>
      <c r="J1134">
        <v>131.97999999999999</v>
      </c>
    </row>
    <row r="1135" spans="2:10">
      <c r="B1135">
        <v>2053</v>
      </c>
      <c r="C1135">
        <v>114.68</v>
      </c>
      <c r="D1135">
        <v>118.45</v>
      </c>
      <c r="E1135">
        <v>138.61000000000001</v>
      </c>
      <c r="F1135">
        <v>117.53</v>
      </c>
      <c r="G1135">
        <v>137.72</v>
      </c>
      <c r="H1135">
        <v>158.94999999999999</v>
      </c>
      <c r="I1135">
        <v>140.72999999999999</v>
      </c>
      <c r="J1135">
        <v>133.96</v>
      </c>
    </row>
    <row r="1136" spans="2:10">
      <c r="B1136">
        <v>2054</v>
      </c>
      <c r="C1136">
        <v>116.78</v>
      </c>
      <c r="D1136">
        <v>120</v>
      </c>
      <c r="E1136">
        <v>141.08000000000001</v>
      </c>
      <c r="F1136">
        <v>119.72</v>
      </c>
      <c r="G1136">
        <v>140.15</v>
      </c>
      <c r="H1136">
        <v>162.61000000000001</v>
      </c>
      <c r="I1136">
        <v>141.97999999999999</v>
      </c>
      <c r="J1136">
        <v>137.13</v>
      </c>
    </row>
    <row r="1137" spans="1:10">
      <c r="B1137">
        <v>2055</v>
      </c>
      <c r="C1137">
        <v>117.89</v>
      </c>
      <c r="D1137">
        <v>120.77</v>
      </c>
      <c r="E1137">
        <v>142.07</v>
      </c>
      <c r="F1137">
        <v>120.94</v>
      </c>
      <c r="G1137">
        <v>142.86000000000001</v>
      </c>
      <c r="H1137">
        <v>164.67</v>
      </c>
      <c r="I1137">
        <v>142.6</v>
      </c>
      <c r="J1137">
        <v>138.44999999999999</v>
      </c>
    </row>
    <row r="1138" spans="1:10">
      <c r="B1138">
        <v>2056</v>
      </c>
      <c r="C1138">
        <v>118.07</v>
      </c>
      <c r="D1138">
        <v>121.68</v>
      </c>
      <c r="E1138">
        <v>143.85</v>
      </c>
      <c r="F1138">
        <v>120.79</v>
      </c>
      <c r="G1138">
        <v>144.41999999999999</v>
      </c>
      <c r="H1138">
        <v>167.51</v>
      </c>
      <c r="I1138">
        <v>143.38999999999999</v>
      </c>
      <c r="J1138">
        <v>139.30000000000001</v>
      </c>
    </row>
    <row r="1139" spans="1:10">
      <c r="B1139">
        <v>2057</v>
      </c>
      <c r="C1139">
        <v>117.77</v>
      </c>
      <c r="D1139">
        <v>121.78</v>
      </c>
      <c r="E1139">
        <v>145.03</v>
      </c>
      <c r="F1139">
        <v>120.48</v>
      </c>
      <c r="G1139">
        <v>145.59</v>
      </c>
      <c r="H1139">
        <v>169.7</v>
      </c>
      <c r="I1139">
        <v>144.65</v>
      </c>
      <c r="J1139">
        <v>140.33000000000001</v>
      </c>
    </row>
    <row r="1140" spans="1:10">
      <c r="B1140">
        <v>2058</v>
      </c>
      <c r="C1140">
        <v>117.66</v>
      </c>
      <c r="D1140">
        <v>121.66</v>
      </c>
      <c r="E1140">
        <v>145.69</v>
      </c>
      <c r="F1140">
        <v>120.69</v>
      </c>
      <c r="G1140">
        <v>146.18</v>
      </c>
      <c r="H1140">
        <v>170.99</v>
      </c>
      <c r="I1140">
        <v>145.38999999999999</v>
      </c>
      <c r="J1140">
        <v>140.9</v>
      </c>
    </row>
    <row r="1141" spans="1:10">
      <c r="B1141">
        <v>2059</v>
      </c>
      <c r="C1141">
        <v>118.61</v>
      </c>
      <c r="D1141">
        <v>122.36</v>
      </c>
      <c r="E1141">
        <v>147.25</v>
      </c>
      <c r="F1141">
        <v>121.56</v>
      </c>
      <c r="G1141">
        <v>147.9</v>
      </c>
      <c r="H1141">
        <v>173.89</v>
      </c>
      <c r="I1141">
        <v>147.01</v>
      </c>
      <c r="J1141">
        <v>141.94999999999999</v>
      </c>
    </row>
    <row r="1142" spans="1:10">
      <c r="B1142">
        <v>2060</v>
      </c>
      <c r="C1142">
        <v>119.39</v>
      </c>
      <c r="D1142">
        <v>123.17</v>
      </c>
      <c r="E1142">
        <v>148.86000000000001</v>
      </c>
      <c r="F1142">
        <v>122.74</v>
      </c>
      <c r="G1142">
        <v>150.63</v>
      </c>
      <c r="H1142">
        <v>176.57</v>
      </c>
      <c r="I1142">
        <v>149.49</v>
      </c>
      <c r="J1142">
        <v>143.30000000000001</v>
      </c>
    </row>
    <row r="1143" spans="1:10">
      <c r="B1143">
        <v>2061</v>
      </c>
      <c r="C1143">
        <v>119.79</v>
      </c>
      <c r="D1143">
        <v>123.56</v>
      </c>
      <c r="E1143">
        <v>150.34</v>
      </c>
      <c r="F1143">
        <v>123.46</v>
      </c>
      <c r="G1143">
        <v>152.72</v>
      </c>
      <c r="H1143">
        <v>179.39</v>
      </c>
      <c r="I1143">
        <v>150.88</v>
      </c>
      <c r="J1143">
        <v>144.72</v>
      </c>
    </row>
    <row r="1144" spans="1:10">
      <c r="B1144">
        <v>2062</v>
      </c>
      <c r="C1144">
        <v>120.37</v>
      </c>
      <c r="D1144">
        <v>124.18</v>
      </c>
      <c r="E1144">
        <v>154.54</v>
      </c>
      <c r="F1144">
        <v>124.05</v>
      </c>
      <c r="G1144">
        <v>154.38</v>
      </c>
      <c r="H1144">
        <v>184.27</v>
      </c>
      <c r="I1144">
        <v>152.83000000000001</v>
      </c>
      <c r="J1144">
        <v>145.87</v>
      </c>
    </row>
    <row r="1146" spans="1:10">
      <c r="A1146" t="s">
        <v>99</v>
      </c>
      <c r="C1146" t="s">
        <v>108</v>
      </c>
      <c r="D1146" t="s">
        <v>109</v>
      </c>
      <c r="E1146" t="s">
        <v>110</v>
      </c>
      <c r="F1146" t="s">
        <v>107</v>
      </c>
      <c r="G1146" t="s">
        <v>106</v>
      </c>
      <c r="H1146" t="s">
        <v>104</v>
      </c>
      <c r="I1146" t="s">
        <v>105</v>
      </c>
      <c r="J1146" t="s">
        <v>22</v>
      </c>
    </row>
    <row r="1147" spans="1:10">
      <c r="A1147" t="s">
        <v>100</v>
      </c>
      <c r="B1147">
        <v>2013</v>
      </c>
      <c r="C1147">
        <v>61.2</v>
      </c>
      <c r="D1147">
        <v>61.2</v>
      </c>
      <c r="E1147">
        <v>61.2</v>
      </c>
      <c r="F1147">
        <v>61.2</v>
      </c>
      <c r="G1147">
        <v>61.2</v>
      </c>
      <c r="H1147">
        <v>61.2</v>
      </c>
      <c r="I1147">
        <v>61.2</v>
      </c>
      <c r="J1147">
        <v>61.2</v>
      </c>
    </row>
    <row r="1148" spans="1:10">
      <c r="A1148" t="s">
        <v>101</v>
      </c>
      <c r="B1148">
        <v>2014</v>
      </c>
      <c r="C1148">
        <v>63.08</v>
      </c>
      <c r="D1148">
        <v>63.08</v>
      </c>
      <c r="E1148">
        <v>63.08</v>
      </c>
      <c r="F1148">
        <v>63.08</v>
      </c>
      <c r="G1148">
        <v>63.08</v>
      </c>
      <c r="H1148">
        <v>63.08</v>
      </c>
      <c r="I1148">
        <v>63.08</v>
      </c>
      <c r="J1148">
        <v>63.08</v>
      </c>
    </row>
    <row r="1149" spans="1:10">
      <c r="A1149" t="s">
        <v>103</v>
      </c>
      <c r="B1149">
        <v>2015</v>
      </c>
      <c r="C1149">
        <v>65.180000000000007</v>
      </c>
      <c r="D1149">
        <v>65.150000000000006</v>
      </c>
      <c r="E1149">
        <v>64.95</v>
      </c>
      <c r="F1149">
        <v>65.16</v>
      </c>
      <c r="G1149">
        <v>64.92</v>
      </c>
      <c r="H1149">
        <v>65.06</v>
      </c>
      <c r="I1149">
        <v>64.98</v>
      </c>
      <c r="J1149">
        <v>65.209999999999994</v>
      </c>
    </row>
    <row r="1150" spans="1:10">
      <c r="A1150" t="s">
        <v>103</v>
      </c>
      <c r="B1150">
        <v>2016</v>
      </c>
      <c r="C1150">
        <v>67.459999999999994</v>
      </c>
      <c r="D1150">
        <v>67.400000000000006</v>
      </c>
      <c r="E1150">
        <v>66.989999999999995</v>
      </c>
      <c r="F1150">
        <v>67.41</v>
      </c>
      <c r="G1150">
        <v>66.92</v>
      </c>
      <c r="H1150">
        <v>67.2</v>
      </c>
      <c r="I1150">
        <v>67.040000000000006</v>
      </c>
      <c r="J1150">
        <v>67.52</v>
      </c>
    </row>
    <row r="1151" spans="1:10">
      <c r="B1151">
        <v>2017</v>
      </c>
      <c r="C1151">
        <v>69.8</v>
      </c>
      <c r="D1151">
        <v>69.7</v>
      </c>
      <c r="E1151">
        <v>69.069999999999993</v>
      </c>
      <c r="F1151">
        <v>69.73</v>
      </c>
      <c r="G1151">
        <v>68.97</v>
      </c>
      <c r="H1151">
        <v>69.400000000000006</v>
      </c>
      <c r="I1151">
        <v>69.16</v>
      </c>
      <c r="J1151">
        <v>69.89</v>
      </c>
    </row>
    <row r="1152" spans="1:10">
      <c r="B1152">
        <v>2018</v>
      </c>
      <c r="C1152">
        <v>72.11</v>
      </c>
      <c r="D1152">
        <v>71.98</v>
      </c>
      <c r="E1152">
        <v>71.11</v>
      </c>
      <c r="F1152">
        <v>72.010000000000005</v>
      </c>
      <c r="G1152">
        <v>70.97</v>
      </c>
      <c r="H1152">
        <v>71.569999999999993</v>
      </c>
      <c r="I1152">
        <v>71.23</v>
      </c>
      <c r="J1152">
        <v>72.239999999999995</v>
      </c>
    </row>
    <row r="1153" spans="2:10">
      <c r="B1153">
        <v>2019</v>
      </c>
      <c r="C1153">
        <v>74.489999999999995</v>
      </c>
      <c r="D1153">
        <v>74.319999999999993</v>
      </c>
      <c r="E1153">
        <v>73.2</v>
      </c>
      <c r="F1153">
        <v>74.36</v>
      </c>
      <c r="G1153">
        <v>73.010000000000005</v>
      </c>
      <c r="H1153">
        <v>73.790000000000006</v>
      </c>
      <c r="I1153">
        <v>73.349999999999994</v>
      </c>
      <c r="J1153">
        <v>74.650000000000006</v>
      </c>
    </row>
    <row r="1154" spans="2:10">
      <c r="B1154">
        <v>2020</v>
      </c>
      <c r="C1154">
        <v>77.069999999999993</v>
      </c>
      <c r="D1154">
        <v>76.849999999999994</v>
      </c>
      <c r="E1154">
        <v>75.459999999999994</v>
      </c>
      <c r="F1154">
        <v>76.900000000000006</v>
      </c>
      <c r="G1154">
        <v>75.23</v>
      </c>
      <c r="H1154">
        <v>76.19</v>
      </c>
      <c r="I1154">
        <v>75.650000000000006</v>
      </c>
      <c r="J1154">
        <v>77.27</v>
      </c>
    </row>
    <row r="1155" spans="2:10">
      <c r="B1155">
        <v>2021</v>
      </c>
      <c r="C1155">
        <v>79.61</v>
      </c>
      <c r="D1155">
        <v>79.349999999999994</v>
      </c>
      <c r="E1155">
        <v>77.680000000000007</v>
      </c>
      <c r="F1155">
        <v>79.41</v>
      </c>
      <c r="G1155">
        <v>77.41</v>
      </c>
      <c r="H1155">
        <v>78.56</v>
      </c>
      <c r="I1155">
        <v>77.91</v>
      </c>
      <c r="J1155">
        <v>79.849999999999994</v>
      </c>
    </row>
    <row r="1156" spans="2:10">
      <c r="B1156">
        <v>2022</v>
      </c>
      <c r="C1156">
        <v>82.25</v>
      </c>
      <c r="D1156">
        <v>81.94</v>
      </c>
      <c r="E1156">
        <v>79.97</v>
      </c>
      <c r="F1156">
        <v>82.02</v>
      </c>
      <c r="G1156">
        <v>79.650000000000006</v>
      </c>
      <c r="H1156">
        <v>81.010000000000005</v>
      </c>
      <c r="I1156">
        <v>80.239999999999995</v>
      </c>
      <c r="J1156">
        <v>82.53</v>
      </c>
    </row>
    <row r="1157" spans="2:10">
      <c r="B1157">
        <v>2023</v>
      </c>
      <c r="C1157">
        <v>84.98</v>
      </c>
      <c r="D1157">
        <v>84.62</v>
      </c>
      <c r="E1157">
        <v>82.33</v>
      </c>
      <c r="F1157">
        <v>84.71</v>
      </c>
      <c r="G1157">
        <v>81.96</v>
      </c>
      <c r="H1157">
        <v>83.54</v>
      </c>
      <c r="I1157">
        <v>82.64</v>
      </c>
      <c r="J1157">
        <v>85.31</v>
      </c>
    </row>
    <row r="1158" spans="2:10">
      <c r="B1158">
        <v>2024</v>
      </c>
      <c r="C1158">
        <v>87.82</v>
      </c>
      <c r="D1158">
        <v>87.41</v>
      </c>
      <c r="E1158">
        <v>84.79</v>
      </c>
      <c r="F1158">
        <v>87.51</v>
      </c>
      <c r="G1158">
        <v>84.37</v>
      </c>
      <c r="H1158">
        <v>86.17</v>
      </c>
      <c r="I1158">
        <v>85.15</v>
      </c>
      <c r="J1158">
        <v>88.2</v>
      </c>
    </row>
    <row r="1159" spans="2:10">
      <c r="B1159">
        <v>2025</v>
      </c>
      <c r="C1159">
        <v>90.77</v>
      </c>
      <c r="D1159">
        <v>90.3</v>
      </c>
      <c r="E1159">
        <v>87.33</v>
      </c>
      <c r="F1159">
        <v>90.41</v>
      </c>
      <c r="G1159">
        <v>86.85</v>
      </c>
      <c r="H1159">
        <v>88.89</v>
      </c>
      <c r="I1159">
        <v>87.73</v>
      </c>
      <c r="J1159">
        <v>91.2</v>
      </c>
    </row>
    <row r="1160" spans="2:10">
      <c r="B1160">
        <v>2026</v>
      </c>
      <c r="C1160">
        <v>93.8</v>
      </c>
      <c r="D1160">
        <v>93.27</v>
      </c>
      <c r="E1160">
        <v>89.93</v>
      </c>
      <c r="F1160">
        <v>93.4</v>
      </c>
      <c r="G1160">
        <v>89.39</v>
      </c>
      <c r="H1160">
        <v>91.69</v>
      </c>
      <c r="I1160">
        <v>90.38</v>
      </c>
      <c r="J1160">
        <v>94.29</v>
      </c>
    </row>
    <row r="1161" spans="2:10">
      <c r="B1161">
        <v>2027</v>
      </c>
      <c r="C1161">
        <v>96.94</v>
      </c>
      <c r="D1161">
        <v>96.35</v>
      </c>
      <c r="E1161">
        <v>92.62</v>
      </c>
      <c r="F1161">
        <v>96.5</v>
      </c>
      <c r="G1161">
        <v>92.01</v>
      </c>
      <c r="H1161">
        <v>94.58</v>
      </c>
      <c r="I1161">
        <v>93.12</v>
      </c>
      <c r="J1161">
        <v>97.48</v>
      </c>
    </row>
    <row r="1162" spans="2:10">
      <c r="B1162">
        <v>2028</v>
      </c>
      <c r="C1162">
        <v>100.17</v>
      </c>
      <c r="D1162">
        <v>99.51</v>
      </c>
      <c r="E1162">
        <v>95.37</v>
      </c>
      <c r="F1162">
        <v>99.67</v>
      </c>
      <c r="G1162">
        <v>94.7</v>
      </c>
      <c r="H1162">
        <v>97.54</v>
      </c>
      <c r="I1162">
        <v>95.92</v>
      </c>
      <c r="J1162">
        <v>100.77</v>
      </c>
    </row>
    <row r="1163" spans="2:10">
      <c r="B1163">
        <v>2029</v>
      </c>
      <c r="C1163">
        <v>103.5</v>
      </c>
      <c r="D1163">
        <v>102.77</v>
      </c>
      <c r="E1163">
        <v>98.19</v>
      </c>
      <c r="F1163">
        <v>102.95</v>
      </c>
      <c r="G1163">
        <v>97.45</v>
      </c>
      <c r="H1163">
        <v>100.59</v>
      </c>
      <c r="I1163">
        <v>98.81</v>
      </c>
      <c r="J1163">
        <v>104.17</v>
      </c>
    </row>
    <row r="1164" spans="2:10">
      <c r="B1164">
        <v>2030</v>
      </c>
      <c r="C1164">
        <v>106.94</v>
      </c>
      <c r="D1164">
        <v>106.14</v>
      </c>
      <c r="E1164">
        <v>101.1</v>
      </c>
      <c r="F1164">
        <v>106.34</v>
      </c>
      <c r="G1164">
        <v>100.29</v>
      </c>
      <c r="H1164">
        <v>103.74</v>
      </c>
      <c r="I1164">
        <v>101.78</v>
      </c>
      <c r="J1164">
        <v>107.68</v>
      </c>
    </row>
    <row r="1165" spans="2:10">
      <c r="B1165">
        <v>2031</v>
      </c>
      <c r="C1165">
        <v>110.5</v>
      </c>
      <c r="D1165">
        <v>109.61</v>
      </c>
      <c r="E1165">
        <v>104.1</v>
      </c>
      <c r="F1165">
        <v>109.83</v>
      </c>
      <c r="G1165">
        <v>103.21</v>
      </c>
      <c r="H1165">
        <v>106.99</v>
      </c>
      <c r="I1165">
        <v>104.84</v>
      </c>
      <c r="J1165">
        <v>111.31</v>
      </c>
    </row>
    <row r="1166" spans="2:10">
      <c r="B1166">
        <v>2032</v>
      </c>
      <c r="C1166">
        <v>114.18</v>
      </c>
      <c r="D1166">
        <v>113.21</v>
      </c>
      <c r="E1166">
        <v>107.19</v>
      </c>
      <c r="F1166">
        <v>113.45</v>
      </c>
      <c r="G1166">
        <v>106.22</v>
      </c>
      <c r="H1166">
        <v>110.34</v>
      </c>
      <c r="I1166">
        <v>107.99</v>
      </c>
      <c r="J1166">
        <v>115.06</v>
      </c>
    </row>
    <row r="1167" spans="2:10">
      <c r="B1167">
        <v>2033</v>
      </c>
      <c r="C1167">
        <v>89.3</v>
      </c>
      <c r="D1167">
        <v>86.35</v>
      </c>
      <c r="E1167">
        <v>91.43</v>
      </c>
      <c r="F1167">
        <v>90.5</v>
      </c>
      <c r="G1167">
        <v>90.38</v>
      </c>
      <c r="H1167">
        <v>95.93</v>
      </c>
      <c r="I1167">
        <v>93.89</v>
      </c>
      <c r="J1167">
        <v>94.02</v>
      </c>
    </row>
    <row r="1168" spans="2:10">
      <c r="B1168">
        <v>2034</v>
      </c>
      <c r="C1168">
        <v>89.78</v>
      </c>
      <c r="D1168">
        <v>93.41</v>
      </c>
      <c r="E1168">
        <v>92.76</v>
      </c>
      <c r="F1168">
        <v>90.93</v>
      </c>
      <c r="G1168">
        <v>91.72</v>
      </c>
      <c r="H1168">
        <v>98.11</v>
      </c>
      <c r="I1168">
        <v>93.02</v>
      </c>
      <c r="J1168">
        <v>94.69</v>
      </c>
    </row>
    <row r="1169" spans="2:10">
      <c r="B1169">
        <v>2035</v>
      </c>
      <c r="C1169">
        <v>90.93</v>
      </c>
      <c r="D1169">
        <v>96.02</v>
      </c>
      <c r="E1169">
        <v>96.15</v>
      </c>
      <c r="F1169">
        <v>92.27</v>
      </c>
      <c r="G1169">
        <v>95.08</v>
      </c>
      <c r="H1169">
        <v>104.03</v>
      </c>
      <c r="I1169">
        <v>99.1</v>
      </c>
      <c r="J1169">
        <v>96.36</v>
      </c>
    </row>
    <row r="1170" spans="2:10">
      <c r="B1170">
        <v>2036</v>
      </c>
      <c r="C1170">
        <v>90.75</v>
      </c>
      <c r="D1170">
        <v>96.59</v>
      </c>
      <c r="E1170">
        <v>98.99</v>
      </c>
      <c r="F1170">
        <v>92.22</v>
      </c>
      <c r="G1170">
        <v>97.49</v>
      </c>
      <c r="H1170">
        <v>105.86</v>
      </c>
      <c r="I1170">
        <v>101.34</v>
      </c>
      <c r="J1170">
        <v>96.84</v>
      </c>
    </row>
    <row r="1171" spans="2:10">
      <c r="B1171">
        <v>2037</v>
      </c>
      <c r="C1171">
        <v>91.27</v>
      </c>
      <c r="D1171">
        <v>96.95</v>
      </c>
      <c r="E1171">
        <v>100.53</v>
      </c>
      <c r="F1171">
        <v>92.79</v>
      </c>
      <c r="G1171">
        <v>99.33</v>
      </c>
      <c r="H1171">
        <v>106.17</v>
      </c>
      <c r="I1171">
        <v>102.74</v>
      </c>
      <c r="J1171">
        <v>96.9</v>
      </c>
    </row>
    <row r="1172" spans="2:10">
      <c r="B1172">
        <v>2038</v>
      </c>
      <c r="C1172">
        <v>92.57</v>
      </c>
      <c r="D1172">
        <v>97.87</v>
      </c>
      <c r="E1172">
        <v>102.61</v>
      </c>
      <c r="F1172">
        <v>93.97</v>
      </c>
      <c r="G1172">
        <v>98.53</v>
      </c>
      <c r="H1172">
        <v>111.59</v>
      </c>
      <c r="I1172">
        <v>101.82</v>
      </c>
      <c r="J1172">
        <v>98.28</v>
      </c>
    </row>
    <row r="1173" spans="2:10">
      <c r="B1173">
        <v>2039</v>
      </c>
      <c r="C1173">
        <v>92.96</v>
      </c>
      <c r="D1173">
        <v>97.96</v>
      </c>
      <c r="E1173">
        <v>101.92</v>
      </c>
      <c r="F1173">
        <v>94.41</v>
      </c>
      <c r="G1173">
        <v>102.94</v>
      </c>
      <c r="H1173">
        <v>114.16</v>
      </c>
      <c r="I1173">
        <v>106.1</v>
      </c>
      <c r="J1173">
        <v>100.46</v>
      </c>
    </row>
    <row r="1174" spans="2:10">
      <c r="B1174">
        <v>2040</v>
      </c>
      <c r="C1174">
        <v>93.86</v>
      </c>
      <c r="D1174">
        <v>98.66</v>
      </c>
      <c r="E1174">
        <v>106.06</v>
      </c>
      <c r="F1174">
        <v>94.58</v>
      </c>
      <c r="G1174">
        <v>105.22</v>
      </c>
      <c r="H1174">
        <v>115.13</v>
      </c>
      <c r="I1174">
        <v>108.29</v>
      </c>
      <c r="J1174">
        <v>101.69</v>
      </c>
    </row>
    <row r="1175" spans="2:10">
      <c r="B1175">
        <v>2041</v>
      </c>
      <c r="C1175">
        <v>93.61</v>
      </c>
      <c r="D1175">
        <v>99.03</v>
      </c>
      <c r="E1175">
        <v>109.68</v>
      </c>
      <c r="F1175">
        <v>97.86</v>
      </c>
      <c r="G1175">
        <v>106.57</v>
      </c>
      <c r="H1175">
        <v>120.82</v>
      </c>
      <c r="I1175">
        <v>109.33</v>
      </c>
      <c r="J1175">
        <v>103.52</v>
      </c>
    </row>
    <row r="1176" spans="2:10">
      <c r="B1176">
        <v>2042</v>
      </c>
      <c r="C1176">
        <v>96.13</v>
      </c>
      <c r="D1176">
        <v>101.76</v>
      </c>
      <c r="E1176">
        <v>111.82</v>
      </c>
      <c r="F1176">
        <v>98.73</v>
      </c>
      <c r="G1176">
        <v>111.21</v>
      </c>
      <c r="H1176">
        <v>124.66</v>
      </c>
      <c r="I1176">
        <v>114.02</v>
      </c>
      <c r="J1176">
        <v>107.18</v>
      </c>
    </row>
    <row r="1177" spans="2:10">
      <c r="B1177">
        <v>2043</v>
      </c>
      <c r="C1177">
        <v>98.87</v>
      </c>
      <c r="D1177">
        <v>104.21</v>
      </c>
      <c r="E1177">
        <v>115.81</v>
      </c>
      <c r="F1177">
        <v>100.98</v>
      </c>
      <c r="G1177">
        <v>115.87</v>
      </c>
      <c r="H1177">
        <v>128.97</v>
      </c>
      <c r="I1177">
        <v>118.81</v>
      </c>
      <c r="J1177">
        <v>110.82</v>
      </c>
    </row>
    <row r="1178" spans="2:10">
      <c r="B1178">
        <v>2044</v>
      </c>
      <c r="C1178">
        <v>99.56</v>
      </c>
      <c r="D1178">
        <v>104.69</v>
      </c>
      <c r="E1178">
        <v>118.48</v>
      </c>
      <c r="F1178">
        <v>101.77</v>
      </c>
      <c r="G1178">
        <v>117.94</v>
      </c>
      <c r="H1178">
        <v>129.77000000000001</v>
      </c>
      <c r="I1178">
        <v>120.8</v>
      </c>
      <c r="J1178">
        <v>113.56</v>
      </c>
    </row>
    <row r="1179" spans="2:10">
      <c r="B1179">
        <v>2045</v>
      </c>
      <c r="C1179">
        <v>101.04</v>
      </c>
      <c r="D1179">
        <v>105.9</v>
      </c>
      <c r="E1179">
        <v>118.68</v>
      </c>
      <c r="F1179">
        <v>104.26</v>
      </c>
      <c r="G1179">
        <v>118.38</v>
      </c>
      <c r="H1179">
        <v>134.72</v>
      </c>
      <c r="I1179">
        <v>120.97</v>
      </c>
      <c r="J1179">
        <v>115.33</v>
      </c>
    </row>
    <row r="1180" spans="2:10">
      <c r="B1180">
        <v>2046</v>
      </c>
      <c r="C1180">
        <v>104.18</v>
      </c>
      <c r="D1180">
        <v>109.09</v>
      </c>
      <c r="E1180">
        <v>124.21</v>
      </c>
      <c r="F1180">
        <v>106.7</v>
      </c>
      <c r="G1180">
        <v>125.23</v>
      </c>
      <c r="H1180">
        <v>139.47</v>
      </c>
      <c r="I1180">
        <v>126.29</v>
      </c>
      <c r="J1180">
        <v>119.96</v>
      </c>
    </row>
    <row r="1181" spans="2:10">
      <c r="B1181">
        <v>2047</v>
      </c>
      <c r="C1181">
        <v>108.23</v>
      </c>
      <c r="D1181">
        <v>112.72</v>
      </c>
      <c r="E1181">
        <v>127.9</v>
      </c>
      <c r="F1181">
        <v>110.36</v>
      </c>
      <c r="G1181">
        <v>125.78</v>
      </c>
      <c r="H1181">
        <v>143.30000000000001</v>
      </c>
      <c r="I1181">
        <v>129.84</v>
      </c>
      <c r="J1181">
        <v>123.32</v>
      </c>
    </row>
    <row r="1182" spans="2:10">
      <c r="B1182">
        <v>2048</v>
      </c>
      <c r="C1182">
        <v>108.73</v>
      </c>
      <c r="D1182">
        <v>112.81</v>
      </c>
      <c r="E1182">
        <v>129.5</v>
      </c>
      <c r="F1182">
        <v>111.16</v>
      </c>
      <c r="G1182">
        <v>128.79</v>
      </c>
      <c r="H1182">
        <v>145.38</v>
      </c>
      <c r="I1182">
        <v>131.41</v>
      </c>
      <c r="J1182">
        <v>124.28</v>
      </c>
    </row>
    <row r="1183" spans="2:10">
      <c r="B1183">
        <v>2049</v>
      </c>
      <c r="C1183">
        <v>107.52</v>
      </c>
      <c r="D1183">
        <v>111.64</v>
      </c>
      <c r="E1183">
        <v>128.28</v>
      </c>
      <c r="F1183">
        <v>110.07</v>
      </c>
      <c r="G1183">
        <v>127.79</v>
      </c>
      <c r="H1183">
        <v>145.09</v>
      </c>
      <c r="I1183">
        <v>130.31</v>
      </c>
      <c r="J1183">
        <v>123.33</v>
      </c>
    </row>
    <row r="1184" spans="2:10">
      <c r="B1184">
        <v>2050</v>
      </c>
      <c r="C1184">
        <v>108</v>
      </c>
      <c r="D1184">
        <v>111.97</v>
      </c>
      <c r="E1184">
        <v>129.41999999999999</v>
      </c>
      <c r="F1184">
        <v>110.65</v>
      </c>
      <c r="G1184">
        <v>128.77000000000001</v>
      </c>
      <c r="H1184">
        <v>146.75</v>
      </c>
      <c r="I1184">
        <v>131.37</v>
      </c>
      <c r="J1184">
        <v>124.38</v>
      </c>
    </row>
    <row r="1185" spans="1:10">
      <c r="B1185">
        <v>2051</v>
      </c>
      <c r="C1185">
        <v>110.4</v>
      </c>
      <c r="D1185">
        <v>113.88</v>
      </c>
      <c r="E1185">
        <v>132.41</v>
      </c>
      <c r="F1185">
        <v>113.12</v>
      </c>
      <c r="G1185">
        <v>131.52000000000001</v>
      </c>
      <c r="H1185">
        <v>150.51</v>
      </c>
      <c r="I1185">
        <v>134.66</v>
      </c>
      <c r="J1185">
        <v>127.58</v>
      </c>
    </row>
    <row r="1186" spans="1:10">
      <c r="B1186">
        <v>2052</v>
      </c>
      <c r="C1186">
        <v>111.04</v>
      </c>
      <c r="D1186">
        <v>114.21</v>
      </c>
      <c r="E1186">
        <v>133.56</v>
      </c>
      <c r="F1186">
        <v>113.84</v>
      </c>
      <c r="G1186">
        <v>132.63999999999999</v>
      </c>
      <c r="H1186">
        <v>152.63</v>
      </c>
      <c r="I1186">
        <v>136.19</v>
      </c>
      <c r="J1186">
        <v>129</v>
      </c>
    </row>
    <row r="1187" spans="1:10">
      <c r="B1187">
        <v>2053</v>
      </c>
      <c r="C1187">
        <v>111.4</v>
      </c>
      <c r="D1187">
        <v>114.52</v>
      </c>
      <c r="E1187">
        <v>134.54</v>
      </c>
      <c r="F1187">
        <v>114.29</v>
      </c>
      <c r="G1187">
        <v>133.61000000000001</v>
      </c>
      <c r="H1187">
        <v>155.16</v>
      </c>
      <c r="I1187">
        <v>136.46</v>
      </c>
      <c r="J1187">
        <v>130.84</v>
      </c>
    </row>
    <row r="1188" spans="1:10">
      <c r="B1188">
        <v>2054</v>
      </c>
      <c r="C1188">
        <v>113.74</v>
      </c>
      <c r="D1188">
        <v>116.42</v>
      </c>
      <c r="E1188">
        <v>137.26</v>
      </c>
      <c r="F1188">
        <v>116.73</v>
      </c>
      <c r="G1188">
        <v>136.43</v>
      </c>
      <c r="H1188">
        <v>158.87</v>
      </c>
      <c r="I1188">
        <v>138.30000000000001</v>
      </c>
      <c r="J1188">
        <v>134.02000000000001</v>
      </c>
    </row>
    <row r="1189" spans="1:10">
      <c r="B1189">
        <v>2055</v>
      </c>
      <c r="C1189">
        <v>114.7</v>
      </c>
      <c r="D1189">
        <v>117.29</v>
      </c>
      <c r="E1189">
        <v>138.69999999999999</v>
      </c>
      <c r="F1189">
        <v>117.8</v>
      </c>
      <c r="G1189">
        <v>138.91999999999999</v>
      </c>
      <c r="H1189">
        <v>161.13999999999999</v>
      </c>
      <c r="I1189">
        <v>139.30000000000001</v>
      </c>
      <c r="J1189">
        <v>135.51</v>
      </c>
    </row>
    <row r="1190" spans="1:10">
      <c r="B1190">
        <v>2056</v>
      </c>
      <c r="C1190">
        <v>114.94</v>
      </c>
      <c r="D1190">
        <v>118.13</v>
      </c>
      <c r="E1190">
        <v>140.63</v>
      </c>
      <c r="F1190">
        <v>117.75</v>
      </c>
      <c r="G1190">
        <v>140.69999999999999</v>
      </c>
      <c r="H1190">
        <v>163.82</v>
      </c>
      <c r="I1190">
        <v>140.25</v>
      </c>
      <c r="J1190">
        <v>136.46</v>
      </c>
    </row>
    <row r="1191" spans="1:10">
      <c r="B1191">
        <v>2057</v>
      </c>
      <c r="C1191">
        <v>115.36</v>
      </c>
      <c r="D1191">
        <v>118.88</v>
      </c>
      <c r="E1191">
        <v>142.25</v>
      </c>
      <c r="F1191">
        <v>118.43</v>
      </c>
      <c r="G1191">
        <v>142.16</v>
      </c>
      <c r="H1191">
        <v>166.06</v>
      </c>
      <c r="I1191">
        <v>141.35</v>
      </c>
      <c r="J1191">
        <v>137.66</v>
      </c>
    </row>
    <row r="1192" spans="1:10">
      <c r="B1192">
        <v>2058</v>
      </c>
      <c r="C1192">
        <v>115.14</v>
      </c>
      <c r="D1192">
        <v>118.7</v>
      </c>
      <c r="E1192">
        <v>142.82</v>
      </c>
      <c r="F1192">
        <v>118.32</v>
      </c>
      <c r="G1192">
        <v>142.58000000000001</v>
      </c>
      <c r="H1192">
        <v>167.52</v>
      </c>
      <c r="I1192">
        <v>142.24</v>
      </c>
      <c r="J1192">
        <v>138.38999999999999</v>
      </c>
    </row>
    <row r="1193" spans="1:10">
      <c r="B1193">
        <v>2059</v>
      </c>
      <c r="C1193">
        <v>115.84</v>
      </c>
      <c r="D1193">
        <v>119.19</v>
      </c>
      <c r="E1193">
        <v>144.21</v>
      </c>
      <c r="F1193">
        <v>119.03</v>
      </c>
      <c r="G1193">
        <v>144.34</v>
      </c>
      <c r="H1193">
        <v>170.21</v>
      </c>
      <c r="I1193">
        <v>143.61000000000001</v>
      </c>
      <c r="J1193">
        <v>139.52000000000001</v>
      </c>
    </row>
    <row r="1194" spans="1:10">
      <c r="B1194">
        <v>2060</v>
      </c>
      <c r="C1194">
        <v>116.71</v>
      </c>
      <c r="D1194">
        <v>119.88</v>
      </c>
      <c r="E1194">
        <v>145.91</v>
      </c>
      <c r="F1194">
        <v>120.03</v>
      </c>
      <c r="G1194">
        <v>146.86000000000001</v>
      </c>
      <c r="H1194">
        <v>173.01</v>
      </c>
      <c r="I1194">
        <v>146.51</v>
      </c>
      <c r="J1194">
        <v>140.94</v>
      </c>
    </row>
    <row r="1195" spans="1:10">
      <c r="B1195">
        <v>2061</v>
      </c>
      <c r="C1195">
        <v>117.31</v>
      </c>
      <c r="D1195">
        <v>120.56</v>
      </c>
      <c r="E1195">
        <v>147.44</v>
      </c>
      <c r="F1195">
        <v>121.11</v>
      </c>
      <c r="G1195">
        <v>149.05000000000001</v>
      </c>
      <c r="H1195">
        <v>175.55</v>
      </c>
      <c r="I1195">
        <v>147.88</v>
      </c>
      <c r="J1195">
        <v>142.46</v>
      </c>
    </row>
    <row r="1196" spans="1:10">
      <c r="B1196">
        <v>2062</v>
      </c>
      <c r="C1196">
        <v>117.92</v>
      </c>
      <c r="D1196">
        <v>121.25</v>
      </c>
      <c r="E1196">
        <v>151.02000000000001</v>
      </c>
      <c r="F1196">
        <v>121.79</v>
      </c>
      <c r="G1196">
        <v>150.69999999999999</v>
      </c>
      <c r="H1196">
        <v>179.9</v>
      </c>
      <c r="I1196">
        <v>149.47</v>
      </c>
      <c r="J1196">
        <v>143.72</v>
      </c>
    </row>
    <row r="1198" spans="1:10">
      <c r="A1198" t="s">
        <v>99</v>
      </c>
      <c r="C1198" t="s">
        <v>108</v>
      </c>
      <c r="D1198" t="s">
        <v>109</v>
      </c>
      <c r="E1198" t="s">
        <v>110</v>
      </c>
      <c r="F1198" t="s">
        <v>107</v>
      </c>
      <c r="G1198" t="s">
        <v>106</v>
      </c>
      <c r="H1198" t="s">
        <v>104</v>
      </c>
      <c r="I1198" t="s">
        <v>105</v>
      </c>
      <c r="J1198" t="s">
        <v>22</v>
      </c>
    </row>
    <row r="1199" spans="1:10">
      <c r="A1199" t="s">
        <v>100</v>
      </c>
      <c r="B1199">
        <v>2013</v>
      </c>
      <c r="C1199">
        <v>61.2</v>
      </c>
      <c r="D1199">
        <v>61.2</v>
      </c>
      <c r="E1199">
        <v>61.2</v>
      </c>
      <c r="F1199">
        <v>61.2</v>
      </c>
      <c r="G1199">
        <v>61.2</v>
      </c>
      <c r="H1199">
        <v>61.2</v>
      </c>
      <c r="I1199">
        <v>61.2</v>
      </c>
      <c r="J1199">
        <v>61.2</v>
      </c>
    </row>
    <row r="1200" spans="1:10">
      <c r="A1200" t="s">
        <v>101</v>
      </c>
      <c r="B1200">
        <v>2014</v>
      </c>
      <c r="C1200">
        <v>63.08</v>
      </c>
      <c r="D1200">
        <v>63.08</v>
      </c>
      <c r="E1200">
        <v>63.08</v>
      </c>
      <c r="F1200">
        <v>63.08</v>
      </c>
      <c r="G1200">
        <v>63.08</v>
      </c>
      <c r="H1200">
        <v>63.08</v>
      </c>
      <c r="I1200">
        <v>63.08</v>
      </c>
      <c r="J1200">
        <v>63.08</v>
      </c>
    </row>
    <row r="1201" spans="1:10">
      <c r="A1201" t="s">
        <v>103</v>
      </c>
      <c r="B1201">
        <v>2015</v>
      </c>
      <c r="C1201">
        <v>65.02</v>
      </c>
      <c r="D1201">
        <v>65.03</v>
      </c>
      <c r="E1201">
        <v>64.849999999999994</v>
      </c>
      <c r="F1201">
        <v>65.010000000000005</v>
      </c>
      <c r="G1201">
        <v>64.83</v>
      </c>
      <c r="H1201">
        <v>65.02</v>
      </c>
      <c r="I1201">
        <v>64.91</v>
      </c>
      <c r="J1201">
        <v>65.13</v>
      </c>
    </row>
    <row r="1202" spans="1:10">
      <c r="A1202" t="s">
        <v>28</v>
      </c>
      <c r="B1202">
        <v>2016</v>
      </c>
      <c r="C1202">
        <v>67.13</v>
      </c>
      <c r="D1202">
        <v>67.14</v>
      </c>
      <c r="E1202">
        <v>66.78</v>
      </c>
      <c r="F1202">
        <v>67.099999999999994</v>
      </c>
      <c r="G1202">
        <v>66.73</v>
      </c>
      <c r="H1202">
        <v>67.13</v>
      </c>
      <c r="I1202">
        <v>66.91</v>
      </c>
      <c r="J1202">
        <v>67.36</v>
      </c>
    </row>
    <row r="1203" spans="1:10">
      <c r="B1203">
        <v>2017</v>
      </c>
      <c r="C1203">
        <v>69.28</v>
      </c>
      <c r="D1203">
        <v>69.31</v>
      </c>
      <c r="E1203">
        <v>68.75</v>
      </c>
      <c r="F1203">
        <v>69.25</v>
      </c>
      <c r="G1203">
        <v>68.67</v>
      </c>
      <c r="H1203">
        <v>69.290000000000006</v>
      </c>
      <c r="I1203">
        <v>68.94</v>
      </c>
      <c r="J1203">
        <v>69.64</v>
      </c>
    </row>
    <row r="1204" spans="1:10">
      <c r="B1204">
        <v>2018</v>
      </c>
      <c r="C1204">
        <v>71.400000000000006</v>
      </c>
      <c r="D1204">
        <v>71.44</v>
      </c>
      <c r="E1204">
        <v>70.67</v>
      </c>
      <c r="F1204">
        <v>71.349999999999994</v>
      </c>
      <c r="G1204">
        <v>70.569999999999993</v>
      </c>
      <c r="H1204">
        <v>71.42</v>
      </c>
      <c r="I1204">
        <v>70.94</v>
      </c>
      <c r="J1204">
        <v>71.900000000000006</v>
      </c>
    </row>
    <row r="1205" spans="1:10">
      <c r="B1205">
        <v>2019</v>
      </c>
      <c r="C1205">
        <v>73.58</v>
      </c>
      <c r="D1205">
        <v>73.62</v>
      </c>
      <c r="E1205">
        <v>72.64</v>
      </c>
      <c r="F1205">
        <v>73.510000000000005</v>
      </c>
      <c r="G1205">
        <v>72.5</v>
      </c>
      <c r="H1205">
        <v>73.59</v>
      </c>
      <c r="I1205">
        <v>72.98</v>
      </c>
      <c r="J1205">
        <v>74.209999999999994</v>
      </c>
    </row>
    <row r="1206" spans="1:10">
      <c r="B1206">
        <v>2020</v>
      </c>
      <c r="C1206">
        <v>75.930000000000007</v>
      </c>
      <c r="D1206">
        <v>75.98</v>
      </c>
      <c r="E1206">
        <v>74.77</v>
      </c>
      <c r="F1206">
        <v>75.84</v>
      </c>
      <c r="G1206">
        <v>74.599999999999994</v>
      </c>
      <c r="H1206">
        <v>75.95</v>
      </c>
      <c r="I1206">
        <v>75.180000000000007</v>
      </c>
      <c r="J1206">
        <v>76.72</v>
      </c>
    </row>
    <row r="1207" spans="1:10">
      <c r="B1207">
        <v>2021</v>
      </c>
      <c r="C1207">
        <v>78.239999999999995</v>
      </c>
      <c r="D1207">
        <v>78.31</v>
      </c>
      <c r="E1207">
        <v>76.849999999999994</v>
      </c>
      <c r="F1207">
        <v>78.14</v>
      </c>
      <c r="G1207">
        <v>76.64</v>
      </c>
      <c r="H1207">
        <v>78.27</v>
      </c>
      <c r="I1207">
        <v>77.349999999999994</v>
      </c>
      <c r="J1207">
        <v>79.19</v>
      </c>
    </row>
    <row r="1208" spans="1:10">
      <c r="B1208">
        <v>2022</v>
      </c>
      <c r="C1208">
        <v>80.63</v>
      </c>
      <c r="D1208">
        <v>80.709999999999994</v>
      </c>
      <c r="E1208">
        <v>79</v>
      </c>
      <c r="F1208">
        <v>80.52</v>
      </c>
      <c r="G1208">
        <v>78.75</v>
      </c>
      <c r="H1208">
        <v>80.66</v>
      </c>
      <c r="I1208">
        <v>79.58</v>
      </c>
      <c r="J1208">
        <v>81.75</v>
      </c>
    </row>
    <row r="1209" spans="1:10">
      <c r="B1209">
        <v>2023</v>
      </c>
      <c r="C1209">
        <v>83.1</v>
      </c>
      <c r="D1209">
        <v>83.19</v>
      </c>
      <c r="E1209">
        <v>81.2</v>
      </c>
      <c r="F1209">
        <v>82.96</v>
      </c>
      <c r="G1209">
        <v>80.92</v>
      </c>
      <c r="H1209">
        <v>83.13</v>
      </c>
      <c r="I1209">
        <v>81.88</v>
      </c>
      <c r="J1209">
        <v>84.4</v>
      </c>
    </row>
    <row r="1210" spans="1:10">
      <c r="B1210">
        <v>2024</v>
      </c>
      <c r="C1210">
        <v>85.67</v>
      </c>
      <c r="D1210">
        <v>85.77</v>
      </c>
      <c r="E1210">
        <v>83.5</v>
      </c>
      <c r="F1210">
        <v>85.51</v>
      </c>
      <c r="G1210">
        <v>83.18</v>
      </c>
      <c r="H1210">
        <v>85.71</v>
      </c>
      <c r="I1210">
        <v>84.28</v>
      </c>
      <c r="J1210">
        <v>87.16</v>
      </c>
    </row>
    <row r="1211" spans="1:10">
      <c r="B1211">
        <v>2025</v>
      </c>
      <c r="C1211">
        <v>88.32</v>
      </c>
      <c r="D1211">
        <v>88.44</v>
      </c>
      <c r="E1211">
        <v>85.86</v>
      </c>
      <c r="F1211">
        <v>88.14</v>
      </c>
      <c r="G1211">
        <v>85.5</v>
      </c>
      <c r="H1211">
        <v>88.37</v>
      </c>
      <c r="I1211">
        <v>86.74</v>
      </c>
      <c r="J1211">
        <v>90.01</v>
      </c>
    </row>
    <row r="1212" spans="1:10">
      <c r="B1212">
        <v>2026</v>
      </c>
      <c r="C1212">
        <v>91.05</v>
      </c>
      <c r="D1212">
        <v>91.18</v>
      </c>
      <c r="E1212">
        <v>88.29</v>
      </c>
      <c r="F1212">
        <v>90.85</v>
      </c>
      <c r="G1212">
        <v>87.88</v>
      </c>
      <c r="H1212">
        <v>91.1</v>
      </c>
      <c r="I1212">
        <v>89.28</v>
      </c>
      <c r="J1212">
        <v>92.95</v>
      </c>
    </row>
    <row r="1213" spans="1:10">
      <c r="B1213">
        <v>2027</v>
      </c>
      <c r="C1213">
        <v>93.86</v>
      </c>
      <c r="D1213">
        <v>94.02</v>
      </c>
      <c r="E1213">
        <v>90.78</v>
      </c>
      <c r="F1213">
        <v>93.64</v>
      </c>
      <c r="G1213">
        <v>90.33</v>
      </c>
      <c r="H1213">
        <v>93.92</v>
      </c>
      <c r="I1213">
        <v>91.88</v>
      </c>
      <c r="J1213">
        <v>95.99</v>
      </c>
    </row>
    <row r="1214" spans="1:10">
      <c r="B1214">
        <v>2028</v>
      </c>
      <c r="C1214">
        <v>96.75</v>
      </c>
      <c r="D1214">
        <v>96.92</v>
      </c>
      <c r="E1214">
        <v>93.33</v>
      </c>
      <c r="F1214">
        <v>96.5</v>
      </c>
      <c r="G1214">
        <v>92.83</v>
      </c>
      <c r="H1214">
        <v>96.81</v>
      </c>
      <c r="I1214">
        <v>94.55</v>
      </c>
      <c r="J1214">
        <v>99.11</v>
      </c>
    </row>
    <row r="1215" spans="1:10">
      <c r="B1215">
        <v>2029</v>
      </c>
      <c r="C1215">
        <v>99.72</v>
      </c>
      <c r="D1215">
        <v>99.9</v>
      </c>
      <c r="E1215">
        <v>95.95</v>
      </c>
      <c r="F1215">
        <v>99.44</v>
      </c>
      <c r="G1215">
        <v>95.4</v>
      </c>
      <c r="H1215">
        <v>99.78</v>
      </c>
      <c r="I1215">
        <v>97.3</v>
      </c>
      <c r="J1215">
        <v>102.33</v>
      </c>
    </row>
    <row r="1216" spans="1:10">
      <c r="B1216">
        <v>2030</v>
      </c>
      <c r="C1216">
        <v>102.78</v>
      </c>
      <c r="D1216">
        <v>102.98</v>
      </c>
      <c r="E1216">
        <v>98.65</v>
      </c>
      <c r="F1216">
        <v>102.48</v>
      </c>
      <c r="G1216">
        <v>98.04</v>
      </c>
      <c r="H1216">
        <v>102.85</v>
      </c>
      <c r="I1216">
        <v>100.12</v>
      </c>
      <c r="J1216">
        <v>105.65</v>
      </c>
    </row>
    <row r="1217" spans="2:10">
      <c r="B1217">
        <v>2031</v>
      </c>
      <c r="C1217">
        <v>105.93</v>
      </c>
      <c r="D1217">
        <v>106.16</v>
      </c>
      <c r="E1217">
        <v>101.41</v>
      </c>
      <c r="F1217">
        <v>105.6</v>
      </c>
      <c r="G1217">
        <v>100.75</v>
      </c>
      <c r="H1217">
        <v>106.01</v>
      </c>
      <c r="I1217">
        <v>103.02</v>
      </c>
      <c r="J1217">
        <v>109.08</v>
      </c>
    </row>
    <row r="1218" spans="2:10">
      <c r="B1218">
        <v>2032</v>
      </c>
      <c r="C1218">
        <v>109.19</v>
      </c>
      <c r="D1218">
        <v>109.43</v>
      </c>
      <c r="E1218">
        <v>104.26</v>
      </c>
      <c r="F1218">
        <v>108.83</v>
      </c>
      <c r="G1218">
        <v>103.54</v>
      </c>
      <c r="H1218">
        <v>109.27</v>
      </c>
      <c r="I1218">
        <v>106.01</v>
      </c>
      <c r="J1218">
        <v>112.62</v>
      </c>
    </row>
    <row r="1219" spans="2:10">
      <c r="B1219">
        <v>2033</v>
      </c>
      <c r="C1219">
        <v>85.67</v>
      </c>
      <c r="D1219">
        <v>83.24</v>
      </c>
      <c r="E1219">
        <v>89.36</v>
      </c>
      <c r="F1219">
        <v>87.23</v>
      </c>
      <c r="G1219">
        <v>88.29</v>
      </c>
      <c r="H1219">
        <v>94.68</v>
      </c>
      <c r="I1219">
        <v>92.26</v>
      </c>
      <c r="J1219">
        <v>91.59</v>
      </c>
    </row>
    <row r="1220" spans="2:10">
      <c r="B1220">
        <v>2034</v>
      </c>
      <c r="C1220">
        <v>86.24</v>
      </c>
      <c r="D1220">
        <v>89.01</v>
      </c>
      <c r="E1220">
        <v>90.67</v>
      </c>
      <c r="F1220">
        <v>87.77</v>
      </c>
      <c r="G1220">
        <v>89.56</v>
      </c>
      <c r="H1220">
        <v>96.78</v>
      </c>
      <c r="I1220">
        <v>91.33</v>
      </c>
      <c r="J1220">
        <v>92.35</v>
      </c>
    </row>
    <row r="1221" spans="2:10">
      <c r="B1221">
        <v>2035</v>
      </c>
      <c r="C1221">
        <v>87.6</v>
      </c>
      <c r="D1221">
        <v>91.59</v>
      </c>
      <c r="E1221">
        <v>93.76</v>
      </c>
      <c r="F1221">
        <v>89.27</v>
      </c>
      <c r="G1221">
        <v>92.91</v>
      </c>
      <c r="H1221">
        <v>102.27</v>
      </c>
      <c r="I1221">
        <v>96.6</v>
      </c>
      <c r="J1221">
        <v>94.27</v>
      </c>
    </row>
    <row r="1222" spans="2:10">
      <c r="B1222">
        <v>2036</v>
      </c>
      <c r="C1222">
        <v>87.7</v>
      </c>
      <c r="D1222">
        <v>92.59</v>
      </c>
      <c r="E1222">
        <v>96.7</v>
      </c>
      <c r="F1222">
        <v>89.39</v>
      </c>
      <c r="G1222">
        <v>95.52</v>
      </c>
      <c r="H1222">
        <v>104.16</v>
      </c>
      <c r="I1222">
        <v>98.92</v>
      </c>
      <c r="J1222">
        <v>94.82</v>
      </c>
    </row>
    <row r="1223" spans="2:10">
      <c r="B1223">
        <v>2037</v>
      </c>
      <c r="C1223">
        <v>88.25</v>
      </c>
      <c r="D1223">
        <v>92.98</v>
      </c>
      <c r="E1223">
        <v>98.34</v>
      </c>
      <c r="F1223">
        <v>89.93</v>
      </c>
      <c r="G1223">
        <v>97.38</v>
      </c>
      <c r="H1223">
        <v>104.45</v>
      </c>
      <c r="I1223">
        <v>100.36</v>
      </c>
      <c r="J1223">
        <v>94.96</v>
      </c>
    </row>
    <row r="1224" spans="2:10">
      <c r="B1224">
        <v>2038</v>
      </c>
      <c r="C1224">
        <v>89.67</v>
      </c>
      <c r="D1224">
        <v>94.05</v>
      </c>
      <c r="E1224">
        <v>100.49</v>
      </c>
      <c r="F1224">
        <v>91.25</v>
      </c>
      <c r="G1224">
        <v>96.58</v>
      </c>
      <c r="H1224">
        <v>109.23</v>
      </c>
      <c r="I1224">
        <v>99.52</v>
      </c>
      <c r="J1224">
        <v>96.38</v>
      </c>
    </row>
    <row r="1225" spans="2:10">
      <c r="B1225">
        <v>2039</v>
      </c>
      <c r="C1225">
        <v>90.18</v>
      </c>
      <c r="D1225">
        <v>94.35</v>
      </c>
      <c r="E1225">
        <v>99.79</v>
      </c>
      <c r="F1225">
        <v>91.8</v>
      </c>
      <c r="G1225">
        <v>100.29</v>
      </c>
      <c r="H1225">
        <v>111.7</v>
      </c>
      <c r="I1225">
        <v>103.08</v>
      </c>
      <c r="J1225">
        <v>98.28</v>
      </c>
    </row>
    <row r="1226" spans="2:10">
      <c r="B1226">
        <v>2040</v>
      </c>
      <c r="C1226">
        <v>91.21</v>
      </c>
      <c r="D1226">
        <v>95.21</v>
      </c>
      <c r="E1226">
        <v>103.21</v>
      </c>
      <c r="F1226">
        <v>91.99</v>
      </c>
      <c r="G1226">
        <v>102.51</v>
      </c>
      <c r="H1226">
        <v>112.71</v>
      </c>
      <c r="I1226">
        <v>105.25</v>
      </c>
      <c r="J1226">
        <v>99.57</v>
      </c>
    </row>
    <row r="1227" spans="2:10">
      <c r="B1227">
        <v>2041</v>
      </c>
      <c r="C1227">
        <v>91</v>
      </c>
      <c r="D1227">
        <v>95.71</v>
      </c>
      <c r="E1227">
        <v>106.82</v>
      </c>
      <c r="F1227">
        <v>95.09</v>
      </c>
      <c r="G1227">
        <v>103.89</v>
      </c>
      <c r="H1227">
        <v>117.72</v>
      </c>
      <c r="I1227">
        <v>106.24</v>
      </c>
      <c r="J1227">
        <v>101.41</v>
      </c>
    </row>
    <row r="1228" spans="2:10">
      <c r="B1228">
        <v>2042</v>
      </c>
      <c r="C1228">
        <v>93.35</v>
      </c>
      <c r="D1228">
        <v>98.2</v>
      </c>
      <c r="E1228">
        <v>109.11</v>
      </c>
      <c r="F1228">
        <v>95.99</v>
      </c>
      <c r="G1228">
        <v>107.76</v>
      </c>
      <c r="H1228">
        <v>121.56</v>
      </c>
      <c r="I1228">
        <v>110.27</v>
      </c>
      <c r="J1228">
        <v>104.78</v>
      </c>
    </row>
    <row r="1229" spans="2:10">
      <c r="B1229">
        <v>2043</v>
      </c>
      <c r="C1229">
        <v>96.14</v>
      </c>
      <c r="D1229">
        <v>100.72</v>
      </c>
      <c r="E1229">
        <v>113.15</v>
      </c>
      <c r="F1229">
        <v>98.38</v>
      </c>
      <c r="G1229">
        <v>112.46</v>
      </c>
      <c r="H1229">
        <v>126</v>
      </c>
      <c r="I1229">
        <v>115.05</v>
      </c>
      <c r="J1229">
        <v>108.41</v>
      </c>
    </row>
    <row r="1230" spans="2:10">
      <c r="B1230">
        <v>2044</v>
      </c>
      <c r="C1230">
        <v>96.91</v>
      </c>
      <c r="D1230">
        <v>101.44</v>
      </c>
      <c r="E1230">
        <v>115.55</v>
      </c>
      <c r="F1230">
        <v>99.25</v>
      </c>
      <c r="G1230">
        <v>114.61</v>
      </c>
      <c r="H1230">
        <v>126.78</v>
      </c>
      <c r="I1230">
        <v>117.26</v>
      </c>
      <c r="J1230">
        <v>110.93</v>
      </c>
    </row>
    <row r="1231" spans="2:10">
      <c r="B1231">
        <v>2045</v>
      </c>
      <c r="C1231">
        <v>98.01</v>
      </c>
      <c r="D1231">
        <v>102.35</v>
      </c>
      <c r="E1231">
        <v>115.75</v>
      </c>
      <c r="F1231">
        <v>101.44</v>
      </c>
      <c r="G1231">
        <v>115.19</v>
      </c>
      <c r="H1231">
        <v>131</v>
      </c>
      <c r="I1231">
        <v>117.35</v>
      </c>
      <c r="J1231">
        <v>112.68</v>
      </c>
    </row>
    <row r="1232" spans="2:10">
      <c r="B1232">
        <v>2046</v>
      </c>
      <c r="C1232">
        <v>101.34</v>
      </c>
      <c r="D1232">
        <v>105.47</v>
      </c>
      <c r="E1232">
        <v>120.45</v>
      </c>
      <c r="F1232">
        <v>103.99</v>
      </c>
      <c r="G1232">
        <v>121.25</v>
      </c>
      <c r="H1232">
        <v>135.66999999999999</v>
      </c>
      <c r="I1232">
        <v>122.07</v>
      </c>
      <c r="J1232">
        <v>117.05</v>
      </c>
    </row>
    <row r="1233" spans="2:10">
      <c r="B1233">
        <v>2047</v>
      </c>
      <c r="C1233">
        <v>104.93</v>
      </c>
      <c r="D1233">
        <v>108.92</v>
      </c>
      <c r="E1233">
        <v>124.07</v>
      </c>
      <c r="F1233">
        <v>107.28</v>
      </c>
      <c r="G1233">
        <v>121.87</v>
      </c>
      <c r="H1233">
        <v>139.66</v>
      </c>
      <c r="I1233">
        <v>125.63</v>
      </c>
      <c r="J1233">
        <v>120.48</v>
      </c>
    </row>
    <row r="1234" spans="2:10">
      <c r="B1234">
        <v>2048</v>
      </c>
      <c r="C1234">
        <v>105.52</v>
      </c>
      <c r="D1234">
        <v>109.08</v>
      </c>
      <c r="E1234">
        <v>125.92</v>
      </c>
      <c r="F1234">
        <v>108.12</v>
      </c>
      <c r="G1234">
        <v>125</v>
      </c>
      <c r="H1234">
        <v>141.84</v>
      </c>
      <c r="I1234">
        <v>127.4</v>
      </c>
      <c r="J1234">
        <v>121.55</v>
      </c>
    </row>
    <row r="1235" spans="2:10">
      <c r="B1235">
        <v>2049</v>
      </c>
      <c r="C1235">
        <v>104.53</v>
      </c>
      <c r="D1235">
        <v>108.09</v>
      </c>
      <c r="E1235">
        <v>124.87</v>
      </c>
      <c r="F1235">
        <v>107.09</v>
      </c>
      <c r="G1235">
        <v>124.11</v>
      </c>
      <c r="H1235">
        <v>141.62</v>
      </c>
      <c r="I1235">
        <v>126.41</v>
      </c>
      <c r="J1235">
        <v>120.72</v>
      </c>
    </row>
    <row r="1236" spans="2:10">
      <c r="B1236">
        <v>2050</v>
      </c>
      <c r="C1236">
        <v>105.07</v>
      </c>
      <c r="D1236">
        <v>108.59</v>
      </c>
      <c r="E1236">
        <v>126.09</v>
      </c>
      <c r="F1236">
        <v>107.7</v>
      </c>
      <c r="G1236">
        <v>125.23</v>
      </c>
      <c r="H1236">
        <v>143.34</v>
      </c>
      <c r="I1236">
        <v>127.56</v>
      </c>
      <c r="J1236">
        <v>121.91</v>
      </c>
    </row>
    <row r="1237" spans="2:10">
      <c r="B1237">
        <v>2051</v>
      </c>
      <c r="C1237">
        <v>107.52</v>
      </c>
      <c r="D1237">
        <v>110.6</v>
      </c>
      <c r="E1237">
        <v>129.22999999999999</v>
      </c>
      <c r="F1237">
        <v>110.23</v>
      </c>
      <c r="G1237">
        <v>128.29</v>
      </c>
      <c r="H1237">
        <v>147.36000000000001</v>
      </c>
      <c r="I1237">
        <v>130.97999999999999</v>
      </c>
      <c r="J1237">
        <v>125.17</v>
      </c>
    </row>
    <row r="1238" spans="2:10">
      <c r="B1238">
        <v>2052</v>
      </c>
      <c r="C1238">
        <v>108.32</v>
      </c>
      <c r="D1238">
        <v>111.14</v>
      </c>
      <c r="E1238">
        <v>130.63999999999999</v>
      </c>
      <c r="F1238">
        <v>111.12</v>
      </c>
      <c r="G1238">
        <v>129.62</v>
      </c>
      <c r="H1238">
        <v>149.66</v>
      </c>
      <c r="I1238">
        <v>132.69</v>
      </c>
      <c r="J1238">
        <v>126.66</v>
      </c>
    </row>
    <row r="1239" spans="2:10">
      <c r="B1239">
        <v>2053</v>
      </c>
      <c r="C1239">
        <v>108.77</v>
      </c>
      <c r="D1239">
        <v>111.56</v>
      </c>
      <c r="E1239">
        <v>131.72</v>
      </c>
      <c r="F1239">
        <v>111.66</v>
      </c>
      <c r="G1239">
        <v>130.52000000000001</v>
      </c>
      <c r="H1239">
        <v>152.11000000000001</v>
      </c>
      <c r="I1239">
        <v>133.16</v>
      </c>
      <c r="J1239">
        <v>128.37</v>
      </c>
    </row>
    <row r="1240" spans="2:10">
      <c r="B1240">
        <v>2054</v>
      </c>
      <c r="C1240">
        <v>111.04</v>
      </c>
      <c r="D1240">
        <v>113.48</v>
      </c>
      <c r="E1240">
        <v>134.49</v>
      </c>
      <c r="F1240">
        <v>114.01</v>
      </c>
      <c r="G1240">
        <v>133.5</v>
      </c>
      <c r="H1240">
        <v>155.9</v>
      </c>
      <c r="I1240">
        <v>135.22</v>
      </c>
      <c r="J1240">
        <v>131.58000000000001</v>
      </c>
    </row>
    <row r="1241" spans="2:10">
      <c r="B1241">
        <v>2055</v>
      </c>
      <c r="C1241">
        <v>111.96</v>
      </c>
      <c r="D1241">
        <v>114.18</v>
      </c>
      <c r="E1241">
        <v>135.9</v>
      </c>
      <c r="F1241">
        <v>115.01</v>
      </c>
      <c r="G1241">
        <v>135.68</v>
      </c>
      <c r="H1241">
        <v>158.26</v>
      </c>
      <c r="I1241">
        <v>136.07</v>
      </c>
      <c r="J1241">
        <v>133.09</v>
      </c>
    </row>
    <row r="1242" spans="2:10">
      <c r="B1242">
        <v>2056</v>
      </c>
      <c r="C1242">
        <v>112.04</v>
      </c>
      <c r="D1242">
        <v>115.24</v>
      </c>
      <c r="E1242">
        <v>137.87</v>
      </c>
      <c r="F1242">
        <v>115.05</v>
      </c>
      <c r="G1242">
        <v>137.63</v>
      </c>
      <c r="H1242">
        <v>160.91999999999999</v>
      </c>
      <c r="I1242">
        <v>137.12</v>
      </c>
      <c r="J1242">
        <v>134.12</v>
      </c>
    </row>
    <row r="1243" spans="2:10">
      <c r="B1243">
        <v>2057</v>
      </c>
      <c r="C1243">
        <v>113</v>
      </c>
      <c r="D1243">
        <v>116.25</v>
      </c>
      <c r="E1243">
        <v>139.96</v>
      </c>
      <c r="F1243">
        <v>116.41</v>
      </c>
      <c r="G1243">
        <v>139.63999999999999</v>
      </c>
      <c r="H1243">
        <v>163.19999999999999</v>
      </c>
      <c r="I1243">
        <v>138.69999999999999</v>
      </c>
      <c r="J1243">
        <v>135.56</v>
      </c>
    </row>
    <row r="1244" spans="2:10">
      <c r="B1244">
        <v>2058</v>
      </c>
      <c r="C1244">
        <v>112.83</v>
      </c>
      <c r="D1244">
        <v>115.89</v>
      </c>
      <c r="E1244">
        <v>140.5</v>
      </c>
      <c r="F1244">
        <v>116.13</v>
      </c>
      <c r="G1244">
        <v>140.19999999999999</v>
      </c>
      <c r="H1244">
        <v>164.73</v>
      </c>
      <c r="I1244">
        <v>139.79</v>
      </c>
      <c r="J1244">
        <v>136.18</v>
      </c>
    </row>
    <row r="1245" spans="2:10">
      <c r="B1245">
        <v>2059</v>
      </c>
      <c r="C1245">
        <v>113.64</v>
      </c>
      <c r="D1245">
        <v>116.59</v>
      </c>
      <c r="E1245">
        <v>142</v>
      </c>
      <c r="F1245">
        <v>117.04</v>
      </c>
      <c r="G1245">
        <v>141.66</v>
      </c>
      <c r="H1245">
        <v>167.27</v>
      </c>
      <c r="I1245">
        <v>141.5</v>
      </c>
      <c r="J1245">
        <v>137.53</v>
      </c>
    </row>
    <row r="1246" spans="2:10">
      <c r="B1246">
        <v>2060</v>
      </c>
      <c r="C1246">
        <v>114.6</v>
      </c>
      <c r="D1246">
        <v>117.4</v>
      </c>
      <c r="E1246">
        <v>143.75</v>
      </c>
      <c r="F1246">
        <v>118.11</v>
      </c>
      <c r="G1246">
        <v>144.08000000000001</v>
      </c>
      <c r="H1246">
        <v>169.98</v>
      </c>
      <c r="I1246">
        <v>144.53</v>
      </c>
      <c r="J1246">
        <v>139</v>
      </c>
    </row>
    <row r="1247" spans="2:10">
      <c r="B1247">
        <v>2061</v>
      </c>
      <c r="C1247">
        <v>115.23</v>
      </c>
      <c r="D1247">
        <v>118.02</v>
      </c>
      <c r="E1247">
        <v>145.4</v>
      </c>
      <c r="F1247">
        <v>119.14</v>
      </c>
      <c r="G1247">
        <v>146.11000000000001</v>
      </c>
      <c r="H1247">
        <v>172.59</v>
      </c>
      <c r="I1247">
        <v>145.43</v>
      </c>
      <c r="J1247">
        <v>140.58000000000001</v>
      </c>
    </row>
    <row r="1248" spans="2:10">
      <c r="B1248">
        <v>2062</v>
      </c>
      <c r="C1248">
        <v>116.09</v>
      </c>
      <c r="D1248">
        <v>118.92</v>
      </c>
      <c r="E1248">
        <v>148.32</v>
      </c>
      <c r="F1248">
        <v>119.97</v>
      </c>
      <c r="G1248">
        <v>147.79</v>
      </c>
      <c r="H1248">
        <v>176.32</v>
      </c>
      <c r="I1248">
        <v>147.43</v>
      </c>
      <c r="J1248">
        <v>141.99</v>
      </c>
    </row>
    <row r="1250" spans="1:10">
      <c r="A1250" t="s">
        <v>99</v>
      </c>
      <c r="C1250" t="s">
        <v>108</v>
      </c>
      <c r="D1250" t="s">
        <v>109</v>
      </c>
      <c r="E1250" t="s">
        <v>110</v>
      </c>
      <c r="F1250" t="s">
        <v>107</v>
      </c>
      <c r="G1250" t="s">
        <v>106</v>
      </c>
      <c r="H1250" t="s">
        <v>104</v>
      </c>
      <c r="I1250" t="s">
        <v>105</v>
      </c>
      <c r="J1250" t="s">
        <v>22</v>
      </c>
    </row>
    <row r="1251" spans="1:10">
      <c r="A1251" t="s">
        <v>100</v>
      </c>
      <c r="B1251">
        <v>2013</v>
      </c>
      <c r="C1251">
        <v>61.2</v>
      </c>
      <c r="D1251">
        <v>61.2</v>
      </c>
      <c r="E1251">
        <v>61.2</v>
      </c>
      <c r="F1251">
        <v>61.2</v>
      </c>
      <c r="G1251">
        <v>61.2</v>
      </c>
      <c r="H1251">
        <v>61.2</v>
      </c>
      <c r="I1251">
        <v>61.2</v>
      </c>
      <c r="J1251">
        <v>61.2</v>
      </c>
    </row>
    <row r="1252" spans="1:10">
      <c r="A1252" t="s">
        <v>101</v>
      </c>
      <c r="B1252">
        <v>2014</v>
      </c>
      <c r="C1252">
        <v>63.08</v>
      </c>
      <c r="D1252">
        <v>63.08</v>
      </c>
      <c r="E1252">
        <v>63.08</v>
      </c>
      <c r="F1252">
        <v>63.08</v>
      </c>
      <c r="G1252">
        <v>63.08</v>
      </c>
      <c r="H1252">
        <v>63.08</v>
      </c>
      <c r="I1252">
        <v>63.08</v>
      </c>
      <c r="J1252">
        <v>63.08</v>
      </c>
    </row>
    <row r="1253" spans="1:10">
      <c r="A1253" t="s">
        <v>101</v>
      </c>
      <c r="B1253">
        <v>2015</v>
      </c>
      <c r="C1253">
        <v>66.22</v>
      </c>
      <c r="D1253">
        <v>66.040000000000006</v>
      </c>
      <c r="E1253">
        <v>65.81</v>
      </c>
      <c r="F1253">
        <v>66.180000000000007</v>
      </c>
      <c r="G1253">
        <v>65.760000000000005</v>
      </c>
      <c r="H1253">
        <v>65.75</v>
      </c>
      <c r="I1253">
        <v>65.75</v>
      </c>
      <c r="J1253">
        <v>66.03</v>
      </c>
    </row>
    <row r="1254" spans="1:10">
      <c r="A1254" t="s">
        <v>101</v>
      </c>
      <c r="B1254">
        <v>2016</v>
      </c>
      <c r="C1254">
        <v>69.63</v>
      </c>
      <c r="D1254">
        <v>69.25</v>
      </c>
      <c r="E1254">
        <v>68.77</v>
      </c>
      <c r="F1254">
        <v>69.55</v>
      </c>
      <c r="G1254">
        <v>68.67</v>
      </c>
      <c r="H1254">
        <v>68.64</v>
      </c>
      <c r="I1254">
        <v>68.650000000000006</v>
      </c>
      <c r="J1254">
        <v>69.23</v>
      </c>
    </row>
    <row r="1255" spans="1:10">
      <c r="B1255">
        <v>2017</v>
      </c>
      <c r="C1255">
        <v>73.2</v>
      </c>
      <c r="D1255">
        <v>72.599999999999994</v>
      </c>
      <c r="E1255">
        <v>71.84</v>
      </c>
      <c r="F1255">
        <v>73.069999999999993</v>
      </c>
      <c r="G1255">
        <v>71.69</v>
      </c>
      <c r="H1255">
        <v>71.64</v>
      </c>
      <c r="I1255">
        <v>71.650000000000006</v>
      </c>
      <c r="J1255">
        <v>72.56</v>
      </c>
    </row>
    <row r="1256" spans="1:10">
      <c r="B1256">
        <v>2018</v>
      </c>
      <c r="C1256">
        <v>76.84</v>
      </c>
      <c r="D1256">
        <v>76</v>
      </c>
      <c r="E1256">
        <v>74.94</v>
      </c>
      <c r="F1256">
        <v>76.650000000000006</v>
      </c>
      <c r="G1256">
        <v>74.72</v>
      </c>
      <c r="H1256">
        <v>74.67</v>
      </c>
      <c r="I1256">
        <v>74.67</v>
      </c>
      <c r="J1256">
        <v>75.94</v>
      </c>
    </row>
    <row r="1257" spans="1:10">
      <c r="B1257">
        <v>2019</v>
      </c>
      <c r="C1257">
        <v>80.64</v>
      </c>
      <c r="D1257">
        <v>79.540000000000006</v>
      </c>
      <c r="E1257">
        <v>78.16</v>
      </c>
      <c r="F1257">
        <v>80.400000000000006</v>
      </c>
      <c r="G1257">
        <v>77.88</v>
      </c>
      <c r="H1257">
        <v>77.8</v>
      </c>
      <c r="I1257">
        <v>77.81</v>
      </c>
      <c r="J1257">
        <v>79.47</v>
      </c>
    </row>
    <row r="1258" spans="1:10">
      <c r="B1258">
        <v>2020</v>
      </c>
      <c r="C1258">
        <v>84.76</v>
      </c>
      <c r="D1258">
        <v>83.37</v>
      </c>
      <c r="E1258">
        <v>81.63</v>
      </c>
      <c r="F1258">
        <v>84.45</v>
      </c>
      <c r="G1258">
        <v>81.290000000000006</v>
      </c>
      <c r="H1258">
        <v>81.19</v>
      </c>
      <c r="I1258">
        <v>81.209999999999994</v>
      </c>
      <c r="J1258">
        <v>83.28</v>
      </c>
    </row>
    <row r="1259" spans="1:10">
      <c r="B1259">
        <v>2021</v>
      </c>
      <c r="C1259">
        <v>88.96</v>
      </c>
      <c r="D1259">
        <v>87.26</v>
      </c>
      <c r="E1259">
        <v>85.14</v>
      </c>
      <c r="F1259">
        <v>88.58</v>
      </c>
      <c r="G1259">
        <v>84.72</v>
      </c>
      <c r="H1259">
        <v>84.6</v>
      </c>
      <c r="I1259">
        <v>84.62</v>
      </c>
      <c r="J1259">
        <v>87.15</v>
      </c>
    </row>
    <row r="1260" spans="1:10">
      <c r="B1260">
        <v>2022</v>
      </c>
      <c r="C1260">
        <v>93.38</v>
      </c>
      <c r="D1260">
        <v>91.34</v>
      </c>
      <c r="E1260">
        <v>88.81</v>
      </c>
      <c r="F1260">
        <v>92.93</v>
      </c>
      <c r="G1260">
        <v>88.31</v>
      </c>
      <c r="H1260">
        <v>88.17</v>
      </c>
      <c r="I1260">
        <v>88.19</v>
      </c>
      <c r="J1260">
        <v>91.21</v>
      </c>
    </row>
    <row r="1261" spans="1:10">
      <c r="B1261">
        <v>2023</v>
      </c>
      <c r="C1261">
        <v>98.02</v>
      </c>
      <c r="D1261">
        <v>95.61</v>
      </c>
      <c r="E1261">
        <v>92.64</v>
      </c>
      <c r="F1261">
        <v>97.48</v>
      </c>
      <c r="G1261">
        <v>92.05</v>
      </c>
      <c r="H1261">
        <v>91.89</v>
      </c>
      <c r="I1261">
        <v>91.91</v>
      </c>
      <c r="J1261">
        <v>95.46</v>
      </c>
    </row>
    <row r="1262" spans="1:10">
      <c r="B1262">
        <v>2024</v>
      </c>
      <c r="C1262">
        <v>102.92</v>
      </c>
      <c r="D1262">
        <v>100.12</v>
      </c>
      <c r="E1262">
        <v>96.66</v>
      </c>
      <c r="F1262">
        <v>102.29</v>
      </c>
      <c r="G1262">
        <v>95.98</v>
      </c>
      <c r="H1262">
        <v>95.79</v>
      </c>
      <c r="I1262">
        <v>95.82</v>
      </c>
      <c r="J1262">
        <v>99.94</v>
      </c>
    </row>
    <row r="1263" spans="1:10">
      <c r="B1263">
        <v>2025</v>
      </c>
      <c r="C1263">
        <v>108.07</v>
      </c>
      <c r="D1263">
        <v>104.84</v>
      </c>
      <c r="E1263">
        <v>100.87</v>
      </c>
      <c r="F1263">
        <v>107.35</v>
      </c>
      <c r="G1263">
        <v>100.08</v>
      </c>
      <c r="H1263">
        <v>99.87</v>
      </c>
      <c r="I1263">
        <v>99.91</v>
      </c>
      <c r="J1263">
        <v>104.63</v>
      </c>
    </row>
    <row r="1264" spans="1:10">
      <c r="B1264">
        <v>2026</v>
      </c>
      <c r="C1264">
        <v>113.47</v>
      </c>
      <c r="D1264">
        <v>109.77</v>
      </c>
      <c r="E1264">
        <v>105.25</v>
      </c>
      <c r="F1264">
        <v>112.65</v>
      </c>
      <c r="G1264">
        <v>104.35</v>
      </c>
      <c r="H1264">
        <v>104.11</v>
      </c>
      <c r="I1264">
        <v>104.15</v>
      </c>
      <c r="J1264">
        <v>109.53</v>
      </c>
    </row>
    <row r="1265" spans="2:10">
      <c r="B1265">
        <v>2027</v>
      </c>
      <c r="C1265">
        <v>119.15</v>
      </c>
      <c r="D1265">
        <v>114.94</v>
      </c>
      <c r="E1265">
        <v>109.82</v>
      </c>
      <c r="F1265">
        <v>118.21</v>
      </c>
      <c r="G1265">
        <v>108.81</v>
      </c>
      <c r="H1265">
        <v>108.53</v>
      </c>
      <c r="I1265">
        <v>108.58</v>
      </c>
      <c r="J1265">
        <v>114.67</v>
      </c>
    </row>
    <row r="1266" spans="2:10">
      <c r="B1266">
        <v>2028</v>
      </c>
      <c r="C1266">
        <v>125.08</v>
      </c>
      <c r="D1266">
        <v>120.34</v>
      </c>
      <c r="E1266">
        <v>114.57</v>
      </c>
      <c r="F1266">
        <v>124.02</v>
      </c>
      <c r="G1266">
        <v>113.43</v>
      </c>
      <c r="H1266">
        <v>113.13</v>
      </c>
      <c r="I1266">
        <v>113.17</v>
      </c>
      <c r="J1266">
        <v>120.03</v>
      </c>
    </row>
    <row r="1267" spans="2:10">
      <c r="B1267">
        <v>2029</v>
      </c>
      <c r="C1267">
        <v>131.31</v>
      </c>
      <c r="D1267">
        <v>125.98</v>
      </c>
      <c r="E1267">
        <v>119.52</v>
      </c>
      <c r="F1267">
        <v>130.11000000000001</v>
      </c>
      <c r="G1267">
        <v>118.25</v>
      </c>
      <c r="H1267">
        <v>117.91</v>
      </c>
      <c r="I1267">
        <v>117.96</v>
      </c>
      <c r="J1267">
        <v>125.64</v>
      </c>
    </row>
    <row r="1268" spans="2:10">
      <c r="B1268">
        <v>2030</v>
      </c>
      <c r="C1268">
        <v>137.85</v>
      </c>
      <c r="D1268">
        <v>131.88999999999999</v>
      </c>
      <c r="E1268">
        <v>124.69</v>
      </c>
      <c r="F1268">
        <v>136.51</v>
      </c>
      <c r="G1268">
        <v>123.27</v>
      </c>
      <c r="H1268">
        <v>122.9</v>
      </c>
      <c r="I1268">
        <v>122.96</v>
      </c>
      <c r="J1268">
        <v>131.51</v>
      </c>
    </row>
    <row r="1269" spans="2:10">
      <c r="B1269">
        <v>2031</v>
      </c>
      <c r="C1269">
        <v>144.69999999999999</v>
      </c>
      <c r="D1269">
        <v>138.07</v>
      </c>
      <c r="E1269">
        <v>130.07</v>
      </c>
      <c r="F1269">
        <v>143.21</v>
      </c>
      <c r="G1269">
        <v>128.51</v>
      </c>
      <c r="H1269">
        <v>128.09</v>
      </c>
      <c r="I1269">
        <v>128.15</v>
      </c>
      <c r="J1269">
        <v>137.63999999999999</v>
      </c>
    </row>
    <row r="1270" spans="2:10">
      <c r="B1270">
        <v>2032</v>
      </c>
      <c r="C1270">
        <v>151.91</v>
      </c>
      <c r="D1270">
        <v>144.54</v>
      </c>
      <c r="E1270">
        <v>135.69999999999999</v>
      </c>
      <c r="F1270">
        <v>150.26</v>
      </c>
      <c r="G1270">
        <v>133.97</v>
      </c>
      <c r="H1270">
        <v>133.51</v>
      </c>
      <c r="I1270">
        <v>133.58000000000001</v>
      </c>
      <c r="J1270">
        <v>144.08000000000001</v>
      </c>
    </row>
    <row r="1271" spans="2:10">
      <c r="B1271">
        <v>2033</v>
      </c>
      <c r="C1271">
        <v>114.48</v>
      </c>
      <c r="D1271">
        <v>112.78</v>
      </c>
      <c r="E1271">
        <v>112.69</v>
      </c>
      <c r="F1271">
        <v>116.07</v>
      </c>
      <c r="G1271">
        <v>111.58</v>
      </c>
      <c r="H1271">
        <v>117.44</v>
      </c>
      <c r="I1271">
        <v>116.28</v>
      </c>
      <c r="J1271">
        <v>119.13</v>
      </c>
    </row>
    <row r="1272" spans="2:10">
      <c r="B1272">
        <v>2034</v>
      </c>
      <c r="C1272">
        <v>115.43</v>
      </c>
      <c r="D1272">
        <v>127.02</v>
      </c>
      <c r="E1272">
        <v>115.7</v>
      </c>
      <c r="F1272">
        <v>117</v>
      </c>
      <c r="G1272">
        <v>114.51</v>
      </c>
      <c r="H1272">
        <v>122.07</v>
      </c>
      <c r="I1272">
        <v>116.89</v>
      </c>
      <c r="J1272">
        <v>120.82</v>
      </c>
    </row>
    <row r="1273" spans="2:10">
      <c r="B1273">
        <v>2035</v>
      </c>
      <c r="C1273">
        <v>117.67</v>
      </c>
      <c r="D1273">
        <v>130.72999999999999</v>
      </c>
      <c r="E1273">
        <v>122.24</v>
      </c>
      <c r="F1273">
        <v>119.41</v>
      </c>
      <c r="G1273">
        <v>120.38</v>
      </c>
      <c r="H1273">
        <v>132.68</v>
      </c>
      <c r="I1273">
        <v>128.5</v>
      </c>
      <c r="J1273">
        <v>124.34</v>
      </c>
    </row>
    <row r="1274" spans="2:10">
      <c r="B1274">
        <v>2036</v>
      </c>
      <c r="C1274">
        <v>116.39</v>
      </c>
      <c r="D1274">
        <v>130.84</v>
      </c>
      <c r="E1274">
        <v>126.41</v>
      </c>
      <c r="F1274">
        <v>118.63</v>
      </c>
      <c r="G1274">
        <v>124</v>
      </c>
      <c r="H1274">
        <v>136.87</v>
      </c>
      <c r="I1274">
        <v>132.52000000000001</v>
      </c>
      <c r="J1274">
        <v>125.64</v>
      </c>
    </row>
    <row r="1275" spans="2:10">
      <c r="B1275">
        <v>2037</v>
      </c>
      <c r="C1275">
        <v>117.2</v>
      </c>
      <c r="D1275">
        <v>130.88999999999999</v>
      </c>
      <c r="E1275">
        <v>129.62</v>
      </c>
      <c r="F1275">
        <v>119.38</v>
      </c>
      <c r="G1275">
        <v>127.63</v>
      </c>
      <c r="H1275">
        <v>138.47999999999999</v>
      </c>
      <c r="I1275">
        <v>135.31</v>
      </c>
      <c r="J1275">
        <v>126.08</v>
      </c>
    </row>
    <row r="1276" spans="2:10">
      <c r="B1276">
        <v>2038</v>
      </c>
      <c r="C1276">
        <v>119.17</v>
      </c>
      <c r="D1276">
        <v>131.93</v>
      </c>
      <c r="E1276">
        <v>133.51</v>
      </c>
      <c r="F1276">
        <v>121.34</v>
      </c>
      <c r="G1276">
        <v>127.42</v>
      </c>
      <c r="H1276">
        <v>148.97999999999999</v>
      </c>
      <c r="I1276">
        <v>134.56</v>
      </c>
      <c r="J1276">
        <v>128.54</v>
      </c>
    </row>
    <row r="1277" spans="2:10">
      <c r="B1277">
        <v>2039</v>
      </c>
      <c r="C1277">
        <v>120.22</v>
      </c>
      <c r="D1277">
        <v>132.33000000000001</v>
      </c>
      <c r="E1277">
        <v>133.87</v>
      </c>
      <c r="F1277">
        <v>122.53</v>
      </c>
      <c r="G1277">
        <v>136.66999999999999</v>
      </c>
      <c r="H1277">
        <v>154.47999999999999</v>
      </c>
      <c r="I1277">
        <v>143.46</v>
      </c>
      <c r="J1277">
        <v>133.13999999999999</v>
      </c>
    </row>
    <row r="1278" spans="2:10">
      <c r="B1278">
        <v>2040</v>
      </c>
      <c r="C1278">
        <v>122.04</v>
      </c>
      <c r="D1278">
        <v>133.53</v>
      </c>
      <c r="E1278">
        <v>142.86000000000001</v>
      </c>
      <c r="F1278">
        <v>123.3</v>
      </c>
      <c r="G1278">
        <v>141.44</v>
      </c>
      <c r="H1278">
        <v>157.22999999999999</v>
      </c>
      <c r="I1278">
        <v>148.05000000000001</v>
      </c>
      <c r="J1278">
        <v>135.96</v>
      </c>
    </row>
    <row r="1279" spans="2:10">
      <c r="B1279">
        <v>2041</v>
      </c>
      <c r="C1279">
        <v>122.18</v>
      </c>
      <c r="D1279">
        <v>134.44999999999999</v>
      </c>
      <c r="E1279">
        <v>149.53</v>
      </c>
      <c r="F1279">
        <v>129.51</v>
      </c>
      <c r="G1279">
        <v>144.54</v>
      </c>
      <c r="H1279">
        <v>168.9</v>
      </c>
      <c r="I1279">
        <v>150.54</v>
      </c>
      <c r="J1279">
        <v>139.68</v>
      </c>
    </row>
    <row r="1280" spans="2:10">
      <c r="B1280">
        <v>2042</v>
      </c>
      <c r="C1280">
        <v>127.03</v>
      </c>
      <c r="D1280">
        <v>139.33000000000001</v>
      </c>
      <c r="E1280">
        <v>153.41</v>
      </c>
      <c r="F1280">
        <v>131.24</v>
      </c>
      <c r="G1280">
        <v>154.28</v>
      </c>
      <c r="H1280">
        <v>176.12</v>
      </c>
      <c r="I1280">
        <v>160.24</v>
      </c>
      <c r="J1280">
        <v>146.57</v>
      </c>
    </row>
    <row r="1281" spans="2:10">
      <c r="B1281">
        <v>2043</v>
      </c>
      <c r="C1281">
        <v>131.31</v>
      </c>
      <c r="D1281">
        <v>143.1</v>
      </c>
      <c r="E1281">
        <v>160.03</v>
      </c>
      <c r="F1281">
        <v>134.63999999999999</v>
      </c>
      <c r="G1281">
        <v>162.16999999999999</v>
      </c>
      <c r="H1281">
        <v>183.53</v>
      </c>
      <c r="I1281">
        <v>168.19</v>
      </c>
      <c r="J1281">
        <v>152.69</v>
      </c>
    </row>
    <row r="1282" spans="2:10">
      <c r="B1282">
        <v>2044</v>
      </c>
      <c r="C1282">
        <v>132.63</v>
      </c>
      <c r="D1282">
        <v>143.88</v>
      </c>
      <c r="E1282">
        <v>165.69</v>
      </c>
      <c r="F1282">
        <v>136.11000000000001</v>
      </c>
      <c r="G1282">
        <v>165.87</v>
      </c>
      <c r="H1282">
        <v>185.79</v>
      </c>
      <c r="I1282">
        <v>171.94</v>
      </c>
      <c r="J1282">
        <v>158.16</v>
      </c>
    </row>
    <row r="1283" spans="2:10">
      <c r="B1283">
        <v>2045</v>
      </c>
      <c r="C1283">
        <v>135.79</v>
      </c>
      <c r="D1283">
        <v>146.43</v>
      </c>
      <c r="E1283">
        <v>167.16</v>
      </c>
      <c r="F1283">
        <v>141.05000000000001</v>
      </c>
      <c r="G1283">
        <v>167.39</v>
      </c>
      <c r="H1283">
        <v>196.87</v>
      </c>
      <c r="I1283">
        <v>172.64</v>
      </c>
      <c r="J1283">
        <v>161.71</v>
      </c>
    </row>
    <row r="1284" spans="2:10">
      <c r="B1284">
        <v>2046</v>
      </c>
      <c r="C1284">
        <v>141.30000000000001</v>
      </c>
      <c r="D1284">
        <v>151.56</v>
      </c>
      <c r="E1284">
        <v>178.53</v>
      </c>
      <c r="F1284">
        <v>145.26</v>
      </c>
      <c r="G1284">
        <v>180.79</v>
      </c>
      <c r="H1284">
        <v>205.13</v>
      </c>
      <c r="I1284">
        <v>183.66</v>
      </c>
      <c r="J1284">
        <v>170.41</v>
      </c>
    </row>
    <row r="1285" spans="2:10">
      <c r="B1285">
        <v>2047</v>
      </c>
      <c r="C1285">
        <v>149.58000000000001</v>
      </c>
      <c r="D1285">
        <v>159.25</v>
      </c>
      <c r="E1285">
        <v>185.97</v>
      </c>
      <c r="F1285">
        <v>153.30000000000001</v>
      </c>
      <c r="G1285">
        <v>183.11</v>
      </c>
      <c r="H1285">
        <v>212.8</v>
      </c>
      <c r="I1285">
        <v>190.58</v>
      </c>
      <c r="J1285">
        <v>177.03</v>
      </c>
    </row>
    <row r="1286" spans="2:10">
      <c r="B1286">
        <v>2048</v>
      </c>
      <c r="C1286">
        <v>150.85</v>
      </c>
      <c r="D1286">
        <v>159.57</v>
      </c>
      <c r="E1286">
        <v>189.42</v>
      </c>
      <c r="F1286">
        <v>155.13</v>
      </c>
      <c r="G1286">
        <v>188.64</v>
      </c>
      <c r="H1286">
        <v>217.84</v>
      </c>
      <c r="I1286">
        <v>193.86</v>
      </c>
      <c r="J1286">
        <v>179.53</v>
      </c>
    </row>
    <row r="1287" spans="2:10">
      <c r="B1287">
        <v>2049</v>
      </c>
      <c r="C1287">
        <v>148.71</v>
      </c>
      <c r="D1287">
        <v>157.22999999999999</v>
      </c>
      <c r="E1287">
        <v>187.74</v>
      </c>
      <c r="F1287">
        <v>153.04</v>
      </c>
      <c r="G1287">
        <v>187.04</v>
      </c>
      <c r="H1287">
        <v>217.63</v>
      </c>
      <c r="I1287">
        <v>191.99</v>
      </c>
      <c r="J1287">
        <v>178.25</v>
      </c>
    </row>
    <row r="1288" spans="2:10">
      <c r="B1288">
        <v>2050</v>
      </c>
      <c r="C1288">
        <v>149.15</v>
      </c>
      <c r="D1288">
        <v>157.66</v>
      </c>
      <c r="E1288">
        <v>189.77</v>
      </c>
      <c r="F1288">
        <v>153.59</v>
      </c>
      <c r="G1288">
        <v>188.83</v>
      </c>
      <c r="H1288">
        <v>221.55</v>
      </c>
      <c r="I1288">
        <v>194.08</v>
      </c>
      <c r="J1288">
        <v>180.26</v>
      </c>
    </row>
    <row r="1289" spans="2:10">
      <c r="B1289">
        <v>2051</v>
      </c>
      <c r="C1289">
        <v>152.38999999999999</v>
      </c>
      <c r="D1289">
        <v>159.99</v>
      </c>
      <c r="E1289">
        <v>194.55</v>
      </c>
      <c r="F1289">
        <v>157.05000000000001</v>
      </c>
      <c r="G1289">
        <v>193.22</v>
      </c>
      <c r="H1289">
        <v>227.95</v>
      </c>
      <c r="I1289">
        <v>199.18</v>
      </c>
      <c r="J1289">
        <v>185.12</v>
      </c>
    </row>
    <row r="1290" spans="2:10">
      <c r="B1290">
        <v>2052</v>
      </c>
      <c r="C1290">
        <v>153.29</v>
      </c>
      <c r="D1290">
        <v>160.97</v>
      </c>
      <c r="E1290">
        <v>196.89</v>
      </c>
      <c r="F1290">
        <v>158.16999999999999</v>
      </c>
      <c r="G1290">
        <v>195.99</v>
      </c>
      <c r="H1290">
        <v>232.55</v>
      </c>
      <c r="I1290">
        <v>202.13</v>
      </c>
      <c r="J1290">
        <v>187.98</v>
      </c>
    </row>
    <row r="1291" spans="2:10">
      <c r="B1291">
        <v>2053</v>
      </c>
      <c r="C1291">
        <v>154.19999999999999</v>
      </c>
      <c r="D1291">
        <v>161.36000000000001</v>
      </c>
      <c r="E1291">
        <v>199.53</v>
      </c>
      <c r="F1291">
        <v>158.99</v>
      </c>
      <c r="G1291">
        <v>197.97</v>
      </c>
      <c r="H1291">
        <v>239.44</v>
      </c>
      <c r="I1291">
        <v>202.92</v>
      </c>
      <c r="J1291">
        <v>193.3</v>
      </c>
    </row>
    <row r="1292" spans="2:10">
      <c r="B1292">
        <v>2054</v>
      </c>
      <c r="C1292">
        <v>157.06</v>
      </c>
      <c r="D1292">
        <v>163.89</v>
      </c>
      <c r="E1292">
        <v>204.01</v>
      </c>
      <c r="F1292">
        <v>162.16</v>
      </c>
      <c r="G1292">
        <v>202.78</v>
      </c>
      <c r="H1292">
        <v>246.74</v>
      </c>
      <c r="I1292">
        <v>204.79</v>
      </c>
      <c r="J1292">
        <v>199.05</v>
      </c>
    </row>
    <row r="1293" spans="2:10">
      <c r="B1293">
        <v>2055</v>
      </c>
      <c r="C1293">
        <v>159.16</v>
      </c>
      <c r="D1293">
        <v>166.1</v>
      </c>
      <c r="E1293">
        <v>208.06</v>
      </c>
      <c r="F1293">
        <v>164.78</v>
      </c>
      <c r="G1293">
        <v>209.53</v>
      </c>
      <c r="H1293">
        <v>251.62</v>
      </c>
      <c r="I1293">
        <v>207.1</v>
      </c>
      <c r="J1293">
        <v>202.26</v>
      </c>
    </row>
    <row r="1294" spans="2:10">
      <c r="B1294">
        <v>2056</v>
      </c>
      <c r="C1294">
        <v>161.51</v>
      </c>
      <c r="D1294">
        <v>168.23</v>
      </c>
      <c r="E1294">
        <v>212.32</v>
      </c>
      <c r="F1294">
        <v>166.14</v>
      </c>
      <c r="G1294">
        <v>213.44</v>
      </c>
      <c r="H1294">
        <v>258.45999999999998</v>
      </c>
      <c r="I1294">
        <v>209.64</v>
      </c>
      <c r="J1294">
        <v>204.4</v>
      </c>
    </row>
    <row r="1295" spans="2:10">
      <c r="B1295">
        <v>2057</v>
      </c>
      <c r="C1295">
        <v>163.29</v>
      </c>
      <c r="D1295">
        <v>169.9</v>
      </c>
      <c r="E1295">
        <v>216.46</v>
      </c>
      <c r="F1295">
        <v>168.63</v>
      </c>
      <c r="G1295">
        <v>217.17</v>
      </c>
      <c r="H1295">
        <v>264.12</v>
      </c>
      <c r="I1295">
        <v>212.5</v>
      </c>
      <c r="J1295">
        <v>207.54</v>
      </c>
    </row>
    <row r="1296" spans="2:10">
      <c r="B1296">
        <v>2058</v>
      </c>
      <c r="C1296">
        <v>163.36000000000001</v>
      </c>
      <c r="D1296">
        <v>169.96</v>
      </c>
      <c r="E1296">
        <v>218.21</v>
      </c>
      <c r="F1296">
        <v>168.99</v>
      </c>
      <c r="G1296">
        <v>219.15</v>
      </c>
      <c r="H1296">
        <v>268.51</v>
      </c>
      <c r="I1296">
        <v>215.87</v>
      </c>
      <c r="J1296">
        <v>209.89</v>
      </c>
    </row>
    <row r="1297" spans="1:10">
      <c r="B1297">
        <v>2059</v>
      </c>
      <c r="C1297">
        <v>164.78</v>
      </c>
      <c r="D1297">
        <v>171.05</v>
      </c>
      <c r="E1297">
        <v>222.24</v>
      </c>
      <c r="F1297">
        <v>170.87</v>
      </c>
      <c r="G1297">
        <v>223.27</v>
      </c>
      <c r="H1297">
        <v>276.08999999999997</v>
      </c>
      <c r="I1297">
        <v>219.87</v>
      </c>
      <c r="J1297">
        <v>212.87</v>
      </c>
    </row>
    <row r="1298" spans="1:10">
      <c r="B1298">
        <v>2060</v>
      </c>
      <c r="C1298">
        <v>166.9</v>
      </c>
      <c r="D1298">
        <v>172.88</v>
      </c>
      <c r="E1298">
        <v>226.35</v>
      </c>
      <c r="F1298">
        <v>173.17</v>
      </c>
      <c r="G1298">
        <v>230.15</v>
      </c>
      <c r="H1298">
        <v>283.07</v>
      </c>
      <c r="I1298">
        <v>227.09</v>
      </c>
      <c r="J1298">
        <v>216.37</v>
      </c>
    </row>
    <row r="1299" spans="1:10">
      <c r="B1299">
        <v>2061</v>
      </c>
      <c r="C1299">
        <v>168.4</v>
      </c>
      <c r="D1299">
        <v>174.39</v>
      </c>
      <c r="E1299">
        <v>230.61</v>
      </c>
      <c r="F1299">
        <v>175.47</v>
      </c>
      <c r="G1299">
        <v>235.34</v>
      </c>
      <c r="H1299">
        <v>289.92</v>
      </c>
      <c r="I1299">
        <v>230.52</v>
      </c>
      <c r="J1299">
        <v>220.04</v>
      </c>
    </row>
    <row r="1300" spans="1:10">
      <c r="B1300">
        <v>2062</v>
      </c>
      <c r="C1300">
        <v>170.26</v>
      </c>
      <c r="D1300">
        <v>176.1</v>
      </c>
      <c r="E1300">
        <v>241.04</v>
      </c>
      <c r="F1300">
        <v>177.56</v>
      </c>
      <c r="G1300">
        <v>240.08</v>
      </c>
      <c r="H1300">
        <v>302.97000000000003</v>
      </c>
      <c r="I1300">
        <v>235.01</v>
      </c>
      <c r="J1300">
        <v>223.6</v>
      </c>
    </row>
    <row r="1302" spans="1:10">
      <c r="A1302" t="s">
        <v>99</v>
      </c>
      <c r="C1302" t="s">
        <v>108</v>
      </c>
      <c r="D1302" t="s">
        <v>109</v>
      </c>
      <c r="E1302" t="s">
        <v>110</v>
      </c>
      <c r="F1302" t="s">
        <v>107</v>
      </c>
      <c r="G1302" t="s">
        <v>106</v>
      </c>
      <c r="H1302" t="s">
        <v>104</v>
      </c>
      <c r="I1302" t="s">
        <v>105</v>
      </c>
      <c r="J1302" t="s">
        <v>22</v>
      </c>
    </row>
    <row r="1303" spans="1:10">
      <c r="A1303" t="s">
        <v>100</v>
      </c>
      <c r="B1303">
        <v>2013</v>
      </c>
      <c r="C1303">
        <v>61.2</v>
      </c>
      <c r="D1303">
        <v>61.2</v>
      </c>
      <c r="E1303">
        <v>61.2</v>
      </c>
      <c r="F1303">
        <v>61.2</v>
      </c>
      <c r="G1303">
        <v>61.2</v>
      </c>
      <c r="H1303">
        <v>61.2</v>
      </c>
      <c r="I1303">
        <v>61.2</v>
      </c>
      <c r="J1303">
        <v>61.2</v>
      </c>
    </row>
    <row r="1304" spans="1:10">
      <c r="A1304" t="s">
        <v>102</v>
      </c>
      <c r="B1304">
        <v>2014</v>
      </c>
      <c r="C1304">
        <v>63.08</v>
      </c>
      <c r="D1304">
        <v>63.08</v>
      </c>
      <c r="E1304">
        <v>63.08</v>
      </c>
      <c r="F1304">
        <v>63.08</v>
      </c>
      <c r="G1304">
        <v>63.08</v>
      </c>
      <c r="H1304">
        <v>63.08</v>
      </c>
      <c r="I1304">
        <v>63.08</v>
      </c>
      <c r="J1304">
        <v>63.08</v>
      </c>
    </row>
    <row r="1305" spans="1:10">
      <c r="A1305" t="s">
        <v>101</v>
      </c>
      <c r="B1305">
        <v>2015</v>
      </c>
      <c r="C1305">
        <v>65.989999999999995</v>
      </c>
      <c r="D1305">
        <v>65.86</v>
      </c>
      <c r="E1305">
        <v>65.66</v>
      </c>
      <c r="F1305">
        <v>65.959999999999994</v>
      </c>
      <c r="G1305">
        <v>65.62</v>
      </c>
      <c r="H1305">
        <v>65.7</v>
      </c>
      <c r="I1305">
        <v>65.64</v>
      </c>
      <c r="J1305">
        <v>65.92</v>
      </c>
    </row>
    <row r="1306" spans="1:10">
      <c r="A1306" t="s">
        <v>103</v>
      </c>
      <c r="B1306">
        <v>2016</v>
      </c>
      <c r="C1306">
        <v>69.16</v>
      </c>
      <c r="D1306">
        <v>68.87</v>
      </c>
      <c r="E1306">
        <v>68.45</v>
      </c>
      <c r="F1306">
        <v>69.09</v>
      </c>
      <c r="G1306">
        <v>68.38</v>
      </c>
      <c r="H1306">
        <v>68.540000000000006</v>
      </c>
      <c r="I1306">
        <v>68.41</v>
      </c>
      <c r="J1306">
        <v>68.989999999999995</v>
      </c>
    </row>
    <row r="1307" spans="1:10">
      <c r="B1307">
        <v>2017</v>
      </c>
      <c r="C1307">
        <v>72.45</v>
      </c>
      <c r="D1307">
        <v>71.989999999999995</v>
      </c>
      <c r="E1307">
        <v>71.34</v>
      </c>
      <c r="F1307">
        <v>72.349999999999994</v>
      </c>
      <c r="G1307">
        <v>71.23</v>
      </c>
      <c r="H1307">
        <v>71.48</v>
      </c>
      <c r="I1307">
        <v>71.290000000000006</v>
      </c>
      <c r="J1307">
        <v>72.19</v>
      </c>
    </row>
    <row r="1308" spans="1:10">
      <c r="B1308">
        <v>2018</v>
      </c>
      <c r="C1308">
        <v>75.790000000000006</v>
      </c>
      <c r="D1308">
        <v>75.150000000000006</v>
      </c>
      <c r="E1308">
        <v>74.239999999999995</v>
      </c>
      <c r="F1308">
        <v>75.650000000000006</v>
      </c>
      <c r="G1308">
        <v>74.09</v>
      </c>
      <c r="H1308">
        <v>74.44</v>
      </c>
      <c r="I1308">
        <v>74.17</v>
      </c>
      <c r="J1308">
        <v>75.430000000000007</v>
      </c>
    </row>
    <row r="1309" spans="1:10">
      <c r="B1309">
        <v>2019</v>
      </c>
      <c r="C1309">
        <v>79.260000000000005</v>
      </c>
      <c r="D1309">
        <v>78.44</v>
      </c>
      <c r="E1309">
        <v>77.25</v>
      </c>
      <c r="F1309">
        <v>79.08</v>
      </c>
      <c r="G1309">
        <v>77.05</v>
      </c>
      <c r="H1309">
        <v>77.510000000000005</v>
      </c>
      <c r="I1309">
        <v>77.16</v>
      </c>
      <c r="J1309">
        <v>78.8</v>
      </c>
    </row>
    <row r="1310" spans="1:10">
      <c r="B1310">
        <v>2020</v>
      </c>
      <c r="C1310">
        <v>83.03</v>
      </c>
      <c r="D1310">
        <v>81.99</v>
      </c>
      <c r="E1310">
        <v>80.5</v>
      </c>
      <c r="F1310">
        <v>82.8</v>
      </c>
      <c r="G1310">
        <v>80.25</v>
      </c>
      <c r="H1310">
        <v>80.83</v>
      </c>
      <c r="I1310">
        <v>80.38</v>
      </c>
      <c r="J1310">
        <v>82.44</v>
      </c>
    </row>
    <row r="1311" spans="1:10">
      <c r="B1311">
        <v>2021</v>
      </c>
      <c r="C1311">
        <v>86.84</v>
      </c>
      <c r="D1311">
        <v>85.57</v>
      </c>
      <c r="E1311">
        <v>83.77</v>
      </c>
      <c r="F1311">
        <v>86.56</v>
      </c>
      <c r="G1311">
        <v>83.46</v>
      </c>
      <c r="H1311">
        <v>84.16</v>
      </c>
      <c r="I1311">
        <v>83.62</v>
      </c>
      <c r="J1311">
        <v>86.13</v>
      </c>
    </row>
    <row r="1312" spans="1:10">
      <c r="B1312">
        <v>2022</v>
      </c>
      <c r="C1312">
        <v>90.84</v>
      </c>
      <c r="D1312">
        <v>89.32</v>
      </c>
      <c r="E1312">
        <v>87.18</v>
      </c>
      <c r="F1312">
        <v>90.5</v>
      </c>
      <c r="G1312">
        <v>86.82</v>
      </c>
      <c r="H1312">
        <v>87.64</v>
      </c>
      <c r="I1312">
        <v>87</v>
      </c>
      <c r="J1312">
        <v>89.99</v>
      </c>
    </row>
    <row r="1313" spans="2:10">
      <c r="B1313">
        <v>2023</v>
      </c>
      <c r="C1313">
        <v>95.02</v>
      </c>
      <c r="D1313">
        <v>93.24</v>
      </c>
      <c r="E1313">
        <v>90.72</v>
      </c>
      <c r="F1313">
        <v>94.62</v>
      </c>
      <c r="G1313">
        <v>90.3</v>
      </c>
      <c r="H1313">
        <v>91.27</v>
      </c>
      <c r="I1313">
        <v>90.52</v>
      </c>
      <c r="J1313">
        <v>94.02</v>
      </c>
    </row>
    <row r="1314" spans="2:10">
      <c r="B1314">
        <v>2024</v>
      </c>
      <c r="C1314">
        <v>99.43</v>
      </c>
      <c r="D1314">
        <v>97.36</v>
      </c>
      <c r="E1314">
        <v>94.45</v>
      </c>
      <c r="F1314">
        <v>98.97</v>
      </c>
      <c r="G1314">
        <v>93.95</v>
      </c>
      <c r="H1314">
        <v>95.08</v>
      </c>
      <c r="I1314">
        <v>94.21</v>
      </c>
      <c r="J1314">
        <v>98.27</v>
      </c>
    </row>
    <row r="1315" spans="2:10">
      <c r="B1315">
        <v>2025</v>
      </c>
      <c r="C1315">
        <v>104.05</v>
      </c>
      <c r="D1315">
        <v>101.67</v>
      </c>
      <c r="E1315">
        <v>98.33</v>
      </c>
      <c r="F1315">
        <v>103.52</v>
      </c>
      <c r="G1315">
        <v>97.76</v>
      </c>
      <c r="H1315">
        <v>99.05</v>
      </c>
      <c r="I1315">
        <v>98.05</v>
      </c>
      <c r="J1315">
        <v>102.71</v>
      </c>
    </row>
    <row r="1316" spans="2:10">
      <c r="B1316">
        <v>2026</v>
      </c>
      <c r="C1316">
        <v>108.87</v>
      </c>
      <c r="D1316">
        <v>106.16</v>
      </c>
      <c r="E1316">
        <v>102.36</v>
      </c>
      <c r="F1316">
        <v>108.26</v>
      </c>
      <c r="G1316">
        <v>101.72</v>
      </c>
      <c r="H1316">
        <v>103.18</v>
      </c>
      <c r="I1316">
        <v>102.04</v>
      </c>
      <c r="J1316">
        <v>107.35</v>
      </c>
    </row>
    <row r="1317" spans="2:10">
      <c r="B1317">
        <v>2027</v>
      </c>
      <c r="C1317">
        <v>113.92</v>
      </c>
      <c r="D1317">
        <v>110.85</v>
      </c>
      <c r="E1317">
        <v>106.55</v>
      </c>
      <c r="F1317">
        <v>113.23</v>
      </c>
      <c r="G1317">
        <v>105.83</v>
      </c>
      <c r="H1317">
        <v>107.48</v>
      </c>
      <c r="I1317">
        <v>106.2</v>
      </c>
      <c r="J1317">
        <v>112.19</v>
      </c>
    </row>
    <row r="1318" spans="2:10">
      <c r="B1318">
        <v>2028</v>
      </c>
      <c r="C1318">
        <v>119.18</v>
      </c>
      <c r="D1318">
        <v>115.72</v>
      </c>
      <c r="E1318">
        <v>110.9</v>
      </c>
      <c r="F1318">
        <v>118.41</v>
      </c>
      <c r="G1318">
        <v>110.1</v>
      </c>
      <c r="H1318">
        <v>111.94</v>
      </c>
      <c r="I1318">
        <v>110.51</v>
      </c>
      <c r="J1318">
        <v>117.24</v>
      </c>
    </row>
    <row r="1319" spans="2:10">
      <c r="B1319">
        <v>2029</v>
      </c>
      <c r="C1319">
        <v>124.68</v>
      </c>
      <c r="D1319">
        <v>120.81</v>
      </c>
      <c r="E1319">
        <v>115.43</v>
      </c>
      <c r="F1319">
        <v>123.82</v>
      </c>
      <c r="G1319">
        <v>114.53</v>
      </c>
      <c r="H1319">
        <v>116.59</v>
      </c>
      <c r="I1319">
        <v>114.99</v>
      </c>
      <c r="J1319">
        <v>122.51</v>
      </c>
    </row>
    <row r="1320" spans="2:10">
      <c r="B1320">
        <v>2030</v>
      </c>
      <c r="C1320">
        <v>130.44</v>
      </c>
      <c r="D1320">
        <v>126.13</v>
      </c>
      <c r="E1320">
        <v>120.14</v>
      </c>
      <c r="F1320">
        <v>129.47999999999999</v>
      </c>
      <c r="G1320">
        <v>119.14</v>
      </c>
      <c r="H1320">
        <v>121.43</v>
      </c>
      <c r="I1320">
        <v>119.65</v>
      </c>
      <c r="J1320">
        <v>128.01</v>
      </c>
    </row>
    <row r="1321" spans="2:10">
      <c r="B1321">
        <v>2031</v>
      </c>
      <c r="C1321">
        <v>136.44999999999999</v>
      </c>
      <c r="D1321">
        <v>131.66999999999999</v>
      </c>
      <c r="E1321">
        <v>125.04</v>
      </c>
      <c r="F1321">
        <v>135.38999999999999</v>
      </c>
      <c r="G1321">
        <v>123.93</v>
      </c>
      <c r="H1321">
        <v>126.46</v>
      </c>
      <c r="I1321">
        <v>124.5</v>
      </c>
      <c r="J1321">
        <v>133.76</v>
      </c>
    </row>
    <row r="1322" spans="2:10">
      <c r="B1322">
        <v>2032</v>
      </c>
      <c r="C1322">
        <v>142.76</v>
      </c>
      <c r="D1322">
        <v>137.46</v>
      </c>
      <c r="E1322">
        <v>130.13999999999999</v>
      </c>
      <c r="F1322">
        <v>141.58000000000001</v>
      </c>
      <c r="G1322">
        <v>128.93</v>
      </c>
      <c r="H1322">
        <v>131.71</v>
      </c>
      <c r="I1322">
        <v>129.55000000000001</v>
      </c>
      <c r="J1322">
        <v>139.78</v>
      </c>
    </row>
    <row r="1323" spans="2:10">
      <c r="B1323">
        <v>2033</v>
      </c>
      <c r="C1323">
        <v>108.57</v>
      </c>
      <c r="D1323">
        <v>106.8</v>
      </c>
      <c r="E1323">
        <v>108.97</v>
      </c>
      <c r="F1323">
        <v>110.24</v>
      </c>
      <c r="G1323">
        <v>107.63</v>
      </c>
      <c r="H1323">
        <v>114.81</v>
      </c>
      <c r="I1323">
        <v>112.78</v>
      </c>
      <c r="J1323">
        <v>114.88</v>
      </c>
    </row>
    <row r="1324" spans="2:10">
      <c r="B1324">
        <v>2034</v>
      </c>
      <c r="C1324">
        <v>109.59</v>
      </c>
      <c r="D1324">
        <v>119.22</v>
      </c>
      <c r="E1324">
        <v>111.88</v>
      </c>
      <c r="F1324">
        <v>111.4</v>
      </c>
      <c r="G1324">
        <v>110.54</v>
      </c>
      <c r="H1324">
        <v>119.55</v>
      </c>
      <c r="I1324">
        <v>113.23</v>
      </c>
      <c r="J1324">
        <v>116.74</v>
      </c>
    </row>
    <row r="1325" spans="2:10">
      <c r="B1325">
        <v>2035</v>
      </c>
      <c r="C1325">
        <v>112.2</v>
      </c>
      <c r="D1325">
        <v>123.35</v>
      </c>
      <c r="E1325">
        <v>118.06</v>
      </c>
      <c r="F1325">
        <v>114</v>
      </c>
      <c r="G1325">
        <v>116.62</v>
      </c>
      <c r="H1325">
        <v>129.71</v>
      </c>
      <c r="I1325">
        <v>123.59</v>
      </c>
      <c r="J1325">
        <v>120.44</v>
      </c>
    </row>
    <row r="1326" spans="2:10">
      <c r="B1326">
        <v>2036</v>
      </c>
      <c r="C1326">
        <v>111.14</v>
      </c>
      <c r="D1326">
        <v>123.48</v>
      </c>
      <c r="E1326">
        <v>122.22</v>
      </c>
      <c r="F1326">
        <v>113.54</v>
      </c>
      <c r="G1326">
        <v>120.24</v>
      </c>
      <c r="H1326">
        <v>133.77000000000001</v>
      </c>
      <c r="I1326">
        <v>127.55</v>
      </c>
      <c r="J1326">
        <v>121.88</v>
      </c>
    </row>
    <row r="1327" spans="2:10">
      <c r="B1327">
        <v>2037</v>
      </c>
      <c r="C1327">
        <v>112.13</v>
      </c>
      <c r="D1327">
        <v>123.98</v>
      </c>
      <c r="E1327">
        <v>125.54</v>
      </c>
      <c r="F1327">
        <v>114.49</v>
      </c>
      <c r="G1327">
        <v>123.95</v>
      </c>
      <c r="H1327">
        <v>135.47</v>
      </c>
      <c r="I1327">
        <v>130.44999999999999</v>
      </c>
      <c r="J1327">
        <v>122.56</v>
      </c>
    </row>
    <row r="1328" spans="2:10">
      <c r="B1328">
        <v>2038</v>
      </c>
      <c r="C1328">
        <v>114.34</v>
      </c>
      <c r="D1328">
        <v>125.36</v>
      </c>
      <c r="E1328">
        <v>129.54</v>
      </c>
      <c r="F1328">
        <v>116.6</v>
      </c>
      <c r="G1328">
        <v>123.72</v>
      </c>
      <c r="H1328">
        <v>144.62</v>
      </c>
      <c r="I1328">
        <v>129.77000000000001</v>
      </c>
      <c r="J1328">
        <v>125.16</v>
      </c>
    </row>
    <row r="1329" spans="2:10">
      <c r="B1329">
        <v>2039</v>
      </c>
      <c r="C1329">
        <v>115.49</v>
      </c>
      <c r="D1329">
        <v>126.03</v>
      </c>
      <c r="E1329">
        <v>129.91999999999999</v>
      </c>
      <c r="F1329">
        <v>118.08</v>
      </c>
      <c r="G1329">
        <v>131.66999999999999</v>
      </c>
      <c r="H1329">
        <v>149.9</v>
      </c>
      <c r="I1329">
        <v>137.38999999999999</v>
      </c>
      <c r="J1329">
        <v>129.35</v>
      </c>
    </row>
    <row r="1330" spans="2:10">
      <c r="B1330">
        <v>2040</v>
      </c>
      <c r="C1330">
        <v>117.55</v>
      </c>
      <c r="D1330">
        <v>127.5</v>
      </c>
      <c r="E1330">
        <v>137.46</v>
      </c>
      <c r="F1330">
        <v>119.07</v>
      </c>
      <c r="G1330">
        <v>136.29</v>
      </c>
      <c r="H1330">
        <v>152.78</v>
      </c>
      <c r="I1330">
        <v>141.81</v>
      </c>
      <c r="J1330">
        <v>132.12</v>
      </c>
    </row>
    <row r="1331" spans="2:10">
      <c r="B1331">
        <v>2041</v>
      </c>
      <c r="C1331">
        <v>117.85</v>
      </c>
      <c r="D1331">
        <v>128.63999999999999</v>
      </c>
      <c r="E1331">
        <v>144.1</v>
      </c>
      <c r="F1331">
        <v>124.78</v>
      </c>
      <c r="G1331">
        <v>139.47999999999999</v>
      </c>
      <c r="H1331">
        <v>163.1</v>
      </c>
      <c r="I1331">
        <v>144.46</v>
      </c>
      <c r="J1331">
        <v>135.94</v>
      </c>
    </row>
    <row r="1332" spans="2:10">
      <c r="B1332">
        <v>2042</v>
      </c>
      <c r="C1332">
        <v>122.24</v>
      </c>
      <c r="D1332">
        <v>133.18</v>
      </c>
      <c r="E1332">
        <v>148.26</v>
      </c>
      <c r="F1332">
        <v>126.62</v>
      </c>
      <c r="G1332">
        <v>147.66</v>
      </c>
      <c r="H1332">
        <v>170.27</v>
      </c>
      <c r="I1332">
        <v>152.77000000000001</v>
      </c>
      <c r="J1332">
        <v>142.29</v>
      </c>
    </row>
    <row r="1333" spans="2:10">
      <c r="B1333">
        <v>2043</v>
      </c>
      <c r="C1333">
        <v>126.67</v>
      </c>
      <c r="D1333">
        <v>136.93</v>
      </c>
      <c r="E1333">
        <v>155.08000000000001</v>
      </c>
      <c r="F1333">
        <v>130.26</v>
      </c>
      <c r="G1333">
        <v>155.49</v>
      </c>
      <c r="H1333">
        <v>177.83</v>
      </c>
      <c r="I1333">
        <v>160.66</v>
      </c>
      <c r="J1333">
        <v>148.38999999999999</v>
      </c>
    </row>
    <row r="1334" spans="2:10">
      <c r="B1334">
        <v>2044</v>
      </c>
      <c r="C1334">
        <v>128.1</v>
      </c>
      <c r="D1334">
        <v>138.04</v>
      </c>
      <c r="E1334">
        <v>160.27000000000001</v>
      </c>
      <c r="F1334">
        <v>131.87</v>
      </c>
      <c r="G1334">
        <v>159.68</v>
      </c>
      <c r="H1334">
        <v>180.3</v>
      </c>
      <c r="I1334">
        <v>164.66</v>
      </c>
      <c r="J1334">
        <v>153.49</v>
      </c>
    </row>
    <row r="1335" spans="2:10">
      <c r="B1335">
        <v>2045</v>
      </c>
      <c r="C1335">
        <v>130.83000000000001</v>
      </c>
      <c r="D1335">
        <v>140.28</v>
      </c>
      <c r="E1335">
        <v>161.52000000000001</v>
      </c>
      <c r="F1335">
        <v>136.32</v>
      </c>
      <c r="G1335">
        <v>161.21</v>
      </c>
      <c r="H1335">
        <v>189.68</v>
      </c>
      <c r="I1335">
        <v>165.47</v>
      </c>
      <c r="J1335">
        <v>156.91999999999999</v>
      </c>
    </row>
    <row r="1336" spans="2:10">
      <c r="B1336">
        <v>2046</v>
      </c>
      <c r="C1336">
        <v>136.22</v>
      </c>
      <c r="D1336">
        <v>145.19999999999999</v>
      </c>
      <c r="E1336">
        <v>171.27</v>
      </c>
      <c r="F1336">
        <v>140.41999999999999</v>
      </c>
      <c r="G1336">
        <v>173.03</v>
      </c>
      <c r="H1336">
        <v>198.13</v>
      </c>
      <c r="I1336">
        <v>175.06</v>
      </c>
      <c r="J1336">
        <v>165.05</v>
      </c>
    </row>
    <row r="1337" spans="2:10">
      <c r="B1337">
        <v>2047</v>
      </c>
      <c r="C1337">
        <v>143.80000000000001</v>
      </c>
      <c r="D1337">
        <v>152.34</v>
      </c>
      <c r="E1337">
        <v>178.68</v>
      </c>
      <c r="F1337">
        <v>147.80000000000001</v>
      </c>
      <c r="G1337">
        <v>175.42</v>
      </c>
      <c r="H1337">
        <v>206.23</v>
      </c>
      <c r="I1337">
        <v>182.16</v>
      </c>
      <c r="J1337">
        <v>171.71</v>
      </c>
    </row>
    <row r="1338" spans="2:10">
      <c r="B1338">
        <v>2048</v>
      </c>
      <c r="C1338">
        <v>145.22</v>
      </c>
      <c r="D1338">
        <v>153.1</v>
      </c>
      <c r="E1338">
        <v>182.52</v>
      </c>
      <c r="F1338">
        <v>149.79</v>
      </c>
      <c r="G1338">
        <v>181.47</v>
      </c>
      <c r="H1338">
        <v>211.23</v>
      </c>
      <c r="I1338">
        <v>185.81</v>
      </c>
      <c r="J1338">
        <v>174.55</v>
      </c>
    </row>
    <row r="1339" spans="2:10">
      <c r="B1339">
        <v>2049</v>
      </c>
      <c r="C1339">
        <v>143.33000000000001</v>
      </c>
      <c r="D1339">
        <v>150.91</v>
      </c>
      <c r="E1339">
        <v>181.16</v>
      </c>
      <c r="F1339">
        <v>147.86000000000001</v>
      </c>
      <c r="G1339">
        <v>180.12</v>
      </c>
      <c r="H1339">
        <v>211.46</v>
      </c>
      <c r="I1339">
        <v>184.4</v>
      </c>
      <c r="J1339">
        <v>173.38</v>
      </c>
    </row>
    <row r="1340" spans="2:10">
      <c r="B1340">
        <v>2050</v>
      </c>
      <c r="C1340">
        <v>143.99</v>
      </c>
      <c r="D1340">
        <v>151.55000000000001</v>
      </c>
      <c r="E1340">
        <v>183.55</v>
      </c>
      <c r="F1340">
        <v>148.62</v>
      </c>
      <c r="G1340">
        <v>182.38</v>
      </c>
      <c r="H1340">
        <v>215.43</v>
      </c>
      <c r="I1340">
        <v>186.82</v>
      </c>
      <c r="J1340">
        <v>175.66</v>
      </c>
    </row>
    <row r="1341" spans="2:10">
      <c r="B1341">
        <v>2051</v>
      </c>
      <c r="C1341">
        <v>147.43</v>
      </c>
      <c r="D1341">
        <v>154.30000000000001</v>
      </c>
      <c r="E1341">
        <v>188.67</v>
      </c>
      <c r="F1341">
        <v>152.28</v>
      </c>
      <c r="G1341">
        <v>187.11</v>
      </c>
      <c r="H1341">
        <v>222.22</v>
      </c>
      <c r="I1341">
        <v>192.18</v>
      </c>
      <c r="J1341">
        <v>180.76</v>
      </c>
    </row>
    <row r="1342" spans="2:10">
      <c r="B1342">
        <v>2052</v>
      </c>
      <c r="C1342">
        <v>148.4</v>
      </c>
      <c r="D1342">
        <v>155.38</v>
      </c>
      <c r="E1342">
        <v>191.33</v>
      </c>
      <c r="F1342">
        <v>153.47999999999999</v>
      </c>
      <c r="G1342">
        <v>189.73</v>
      </c>
      <c r="H1342">
        <v>226.96</v>
      </c>
      <c r="I1342">
        <v>195.4</v>
      </c>
      <c r="J1342">
        <v>183.69</v>
      </c>
    </row>
    <row r="1343" spans="2:10">
      <c r="B1343">
        <v>2053</v>
      </c>
      <c r="C1343">
        <v>149.43</v>
      </c>
      <c r="D1343">
        <v>155.94999999999999</v>
      </c>
      <c r="E1343">
        <v>194.06</v>
      </c>
      <c r="F1343">
        <v>154.4</v>
      </c>
      <c r="G1343">
        <v>192.68</v>
      </c>
      <c r="H1343">
        <v>233.78</v>
      </c>
      <c r="I1343">
        <v>196.94</v>
      </c>
      <c r="J1343">
        <v>188.65</v>
      </c>
    </row>
    <row r="1344" spans="2:10">
      <c r="B1344">
        <v>2054</v>
      </c>
      <c r="C1344">
        <v>153.32</v>
      </c>
      <c r="D1344">
        <v>159.29</v>
      </c>
      <c r="E1344">
        <v>199.71</v>
      </c>
      <c r="F1344">
        <v>158.44999999999999</v>
      </c>
      <c r="G1344">
        <v>198.23</v>
      </c>
      <c r="H1344">
        <v>241.2</v>
      </c>
      <c r="I1344">
        <v>199.73</v>
      </c>
      <c r="J1344">
        <v>194.45</v>
      </c>
    </row>
    <row r="1345" spans="1:10">
      <c r="B1345">
        <v>2055</v>
      </c>
      <c r="C1345">
        <v>155.86000000000001</v>
      </c>
      <c r="D1345">
        <v>161.94999999999999</v>
      </c>
      <c r="E1345">
        <v>204</v>
      </c>
      <c r="F1345">
        <v>161.51</v>
      </c>
      <c r="G1345">
        <v>204.19</v>
      </c>
      <c r="H1345">
        <v>246.27</v>
      </c>
      <c r="I1345">
        <v>202.87</v>
      </c>
      <c r="J1345">
        <v>197.74</v>
      </c>
    </row>
    <row r="1346" spans="1:10">
      <c r="B1346">
        <v>2056</v>
      </c>
      <c r="C1346">
        <v>157.85</v>
      </c>
      <c r="D1346">
        <v>163.66</v>
      </c>
      <c r="E1346">
        <v>208.22</v>
      </c>
      <c r="F1346">
        <v>162.96</v>
      </c>
      <c r="G1346">
        <v>208.48</v>
      </c>
      <c r="H1346">
        <v>252.84</v>
      </c>
      <c r="I1346">
        <v>205.7</v>
      </c>
      <c r="J1346">
        <v>200.28</v>
      </c>
    </row>
    <row r="1347" spans="1:10">
      <c r="B1347">
        <v>2057</v>
      </c>
      <c r="C1347">
        <v>159.41</v>
      </c>
      <c r="D1347">
        <v>165.43</v>
      </c>
      <c r="E1347">
        <v>212.2</v>
      </c>
      <c r="F1347">
        <v>165.14</v>
      </c>
      <c r="G1347">
        <v>212.38</v>
      </c>
      <c r="H1347">
        <v>258.64</v>
      </c>
      <c r="I1347">
        <v>209.19</v>
      </c>
      <c r="J1347">
        <v>203.62</v>
      </c>
    </row>
    <row r="1348" spans="1:10">
      <c r="B1348">
        <v>2058</v>
      </c>
      <c r="C1348">
        <v>159.81</v>
      </c>
      <c r="D1348">
        <v>165.5</v>
      </c>
      <c r="E1348">
        <v>214.57</v>
      </c>
      <c r="F1348">
        <v>165.59</v>
      </c>
      <c r="G1348">
        <v>214.8</v>
      </c>
      <c r="H1348">
        <v>263.3</v>
      </c>
      <c r="I1348">
        <v>212.56</v>
      </c>
      <c r="J1348">
        <v>206.28</v>
      </c>
    </row>
    <row r="1349" spans="1:10">
      <c r="B1349">
        <v>2059</v>
      </c>
      <c r="C1349">
        <v>161.71</v>
      </c>
      <c r="D1349">
        <v>167.47</v>
      </c>
      <c r="E1349">
        <v>218.84</v>
      </c>
      <c r="F1349">
        <v>168.09</v>
      </c>
      <c r="G1349">
        <v>219.1</v>
      </c>
      <c r="H1349">
        <v>270.41000000000003</v>
      </c>
      <c r="I1349">
        <v>216.72</v>
      </c>
      <c r="J1349">
        <v>209.44</v>
      </c>
    </row>
    <row r="1350" spans="1:10">
      <c r="B1350">
        <v>2060</v>
      </c>
      <c r="C1350">
        <v>164.1</v>
      </c>
      <c r="D1350">
        <v>169.38</v>
      </c>
      <c r="E1350">
        <v>223.2</v>
      </c>
      <c r="F1350">
        <v>170.67</v>
      </c>
      <c r="G1350">
        <v>225.44</v>
      </c>
      <c r="H1350">
        <v>277.24</v>
      </c>
      <c r="I1350">
        <v>222.94</v>
      </c>
      <c r="J1350">
        <v>213.22</v>
      </c>
    </row>
    <row r="1351" spans="1:10">
      <c r="B1351">
        <v>2061</v>
      </c>
      <c r="C1351">
        <v>165.81</v>
      </c>
      <c r="D1351">
        <v>171.03</v>
      </c>
      <c r="E1351">
        <v>227.65</v>
      </c>
      <c r="F1351">
        <v>173.09</v>
      </c>
      <c r="G1351">
        <v>230.6</v>
      </c>
      <c r="H1351">
        <v>284.20999999999998</v>
      </c>
      <c r="I1351">
        <v>227.02</v>
      </c>
      <c r="J1351">
        <v>217.11</v>
      </c>
    </row>
    <row r="1352" spans="1:10">
      <c r="B1352">
        <v>2062</v>
      </c>
      <c r="C1352">
        <v>167.96</v>
      </c>
      <c r="D1352">
        <v>172.88</v>
      </c>
      <c r="E1352">
        <v>236.5</v>
      </c>
      <c r="F1352">
        <v>175.5</v>
      </c>
      <c r="G1352">
        <v>235.37</v>
      </c>
      <c r="H1352">
        <v>295.31</v>
      </c>
      <c r="I1352">
        <v>232.14</v>
      </c>
      <c r="J1352">
        <v>220.67</v>
      </c>
    </row>
    <row r="1354" spans="1:10">
      <c r="A1354" t="s">
        <v>99</v>
      </c>
      <c r="C1354" t="s">
        <v>108</v>
      </c>
      <c r="D1354" t="s">
        <v>109</v>
      </c>
      <c r="E1354" t="s">
        <v>110</v>
      </c>
      <c r="F1354" t="s">
        <v>107</v>
      </c>
      <c r="G1354" t="s">
        <v>106</v>
      </c>
      <c r="H1354" t="s">
        <v>104</v>
      </c>
      <c r="I1354" t="s">
        <v>105</v>
      </c>
      <c r="J1354" t="s">
        <v>22</v>
      </c>
    </row>
    <row r="1355" spans="1:10">
      <c r="A1355" t="s">
        <v>100</v>
      </c>
      <c r="B1355">
        <v>2013</v>
      </c>
      <c r="C1355">
        <v>61.2</v>
      </c>
      <c r="D1355">
        <v>61.2</v>
      </c>
      <c r="E1355">
        <v>61.2</v>
      </c>
      <c r="F1355">
        <v>61.2</v>
      </c>
      <c r="G1355">
        <v>61.2</v>
      </c>
      <c r="H1355">
        <v>61.2</v>
      </c>
      <c r="I1355">
        <v>61.2</v>
      </c>
      <c r="J1355">
        <v>61.2</v>
      </c>
    </row>
    <row r="1356" spans="1:10">
      <c r="A1356" t="s">
        <v>101</v>
      </c>
      <c r="B1356">
        <v>2014</v>
      </c>
      <c r="C1356">
        <v>63.08</v>
      </c>
      <c r="D1356">
        <v>63.08</v>
      </c>
      <c r="E1356">
        <v>63.08</v>
      </c>
      <c r="F1356">
        <v>63.08</v>
      </c>
      <c r="G1356">
        <v>63.08</v>
      </c>
      <c r="H1356">
        <v>63.08</v>
      </c>
      <c r="I1356">
        <v>63.08</v>
      </c>
      <c r="J1356">
        <v>63.08</v>
      </c>
    </row>
    <row r="1357" spans="1:10">
      <c r="A1357" t="s">
        <v>101</v>
      </c>
      <c r="B1357">
        <v>2015</v>
      </c>
      <c r="C1357">
        <v>65.81</v>
      </c>
      <c r="D1357">
        <v>65.73</v>
      </c>
      <c r="E1357">
        <v>65.55</v>
      </c>
      <c r="F1357">
        <v>65.8</v>
      </c>
      <c r="G1357">
        <v>65.52</v>
      </c>
      <c r="H1357">
        <v>65.66</v>
      </c>
      <c r="I1357">
        <v>65.569999999999993</v>
      </c>
      <c r="J1357">
        <v>65.83</v>
      </c>
    </row>
    <row r="1358" spans="1:10">
      <c r="A1358" t="s">
        <v>28</v>
      </c>
      <c r="B1358">
        <v>2016</v>
      </c>
      <c r="C1358">
        <v>68.77</v>
      </c>
      <c r="D1358">
        <v>68.61</v>
      </c>
      <c r="E1358">
        <v>68.23</v>
      </c>
      <c r="F1358">
        <v>68.75</v>
      </c>
      <c r="G1358">
        <v>68.17</v>
      </c>
      <c r="H1358">
        <v>68.459999999999994</v>
      </c>
      <c r="I1358">
        <v>68.27</v>
      </c>
      <c r="J1358">
        <v>68.819999999999993</v>
      </c>
    </row>
    <row r="1359" spans="1:10">
      <c r="B1359">
        <v>2017</v>
      </c>
      <c r="C1359">
        <v>71.84</v>
      </c>
      <c r="D1359">
        <v>71.59</v>
      </c>
      <c r="E1359">
        <v>71</v>
      </c>
      <c r="F1359">
        <v>71.81</v>
      </c>
      <c r="G1359">
        <v>70.900000000000006</v>
      </c>
      <c r="H1359">
        <v>71.37</v>
      </c>
      <c r="I1359">
        <v>71.06</v>
      </c>
      <c r="J1359">
        <v>71.92</v>
      </c>
    </row>
    <row r="1360" spans="1:10">
      <c r="B1360">
        <v>2018</v>
      </c>
      <c r="C1360">
        <v>74.930000000000007</v>
      </c>
      <c r="D1360">
        <v>74.59</v>
      </c>
      <c r="E1360">
        <v>73.77</v>
      </c>
      <c r="F1360">
        <v>74.89</v>
      </c>
      <c r="G1360">
        <v>73.64</v>
      </c>
      <c r="H1360">
        <v>74.28</v>
      </c>
      <c r="I1360">
        <v>73.849999999999994</v>
      </c>
      <c r="J1360">
        <v>75.05</v>
      </c>
    </row>
    <row r="1361" spans="2:10">
      <c r="B1361">
        <v>2019</v>
      </c>
      <c r="C1361">
        <v>78.150000000000006</v>
      </c>
      <c r="D1361">
        <v>77.7</v>
      </c>
      <c r="E1361">
        <v>76.63</v>
      </c>
      <c r="F1361">
        <v>78.099999999999994</v>
      </c>
      <c r="G1361">
        <v>76.459999999999994</v>
      </c>
      <c r="H1361">
        <v>77.3</v>
      </c>
      <c r="I1361">
        <v>76.739999999999995</v>
      </c>
      <c r="J1361">
        <v>78.3</v>
      </c>
    </row>
    <row r="1362" spans="2:10">
      <c r="B1362">
        <v>2020</v>
      </c>
      <c r="C1362">
        <v>81.63</v>
      </c>
      <c r="D1362">
        <v>81.06</v>
      </c>
      <c r="E1362">
        <v>79.73</v>
      </c>
      <c r="F1362">
        <v>81.569999999999993</v>
      </c>
      <c r="G1362">
        <v>79.52</v>
      </c>
      <c r="H1362">
        <v>80.56</v>
      </c>
      <c r="I1362">
        <v>79.87</v>
      </c>
      <c r="J1362">
        <v>81.81</v>
      </c>
    </row>
    <row r="1363" spans="2:10">
      <c r="B1363">
        <v>2021</v>
      </c>
      <c r="C1363">
        <v>85.14</v>
      </c>
      <c r="D1363">
        <v>84.45</v>
      </c>
      <c r="E1363">
        <v>82.83</v>
      </c>
      <c r="F1363">
        <v>85.06</v>
      </c>
      <c r="G1363">
        <v>82.57</v>
      </c>
      <c r="H1363">
        <v>83.84</v>
      </c>
      <c r="I1363">
        <v>83</v>
      </c>
      <c r="J1363">
        <v>85.36</v>
      </c>
    </row>
    <row r="1364" spans="2:10">
      <c r="B1364">
        <v>2022</v>
      </c>
      <c r="C1364">
        <v>88.8</v>
      </c>
      <c r="D1364">
        <v>87.99</v>
      </c>
      <c r="E1364">
        <v>86.06</v>
      </c>
      <c r="F1364">
        <v>88.71</v>
      </c>
      <c r="G1364">
        <v>85.76</v>
      </c>
      <c r="H1364">
        <v>87.26</v>
      </c>
      <c r="I1364">
        <v>86.26</v>
      </c>
      <c r="J1364">
        <v>89.07</v>
      </c>
    </row>
    <row r="1365" spans="2:10">
      <c r="B1365">
        <v>2023</v>
      </c>
      <c r="C1365">
        <v>92.63</v>
      </c>
      <c r="D1365">
        <v>91.67</v>
      </c>
      <c r="E1365">
        <v>89.41</v>
      </c>
      <c r="F1365">
        <v>92.52</v>
      </c>
      <c r="G1365">
        <v>89.06</v>
      </c>
      <c r="H1365">
        <v>90.82</v>
      </c>
      <c r="I1365">
        <v>89.65</v>
      </c>
      <c r="J1365">
        <v>92.94</v>
      </c>
    </row>
    <row r="1366" spans="2:10">
      <c r="B1366">
        <v>2024</v>
      </c>
      <c r="C1366">
        <v>96.65</v>
      </c>
      <c r="D1366">
        <v>95.54</v>
      </c>
      <c r="E1366">
        <v>92.93</v>
      </c>
      <c r="F1366">
        <v>96.53</v>
      </c>
      <c r="G1366">
        <v>92.53</v>
      </c>
      <c r="H1366">
        <v>94.56</v>
      </c>
      <c r="I1366">
        <v>93.2</v>
      </c>
      <c r="J1366">
        <v>97.02</v>
      </c>
    </row>
    <row r="1367" spans="2:10">
      <c r="B1367">
        <v>2025</v>
      </c>
      <c r="C1367">
        <v>100.86</v>
      </c>
      <c r="D1367">
        <v>99.59</v>
      </c>
      <c r="E1367">
        <v>96.59</v>
      </c>
      <c r="F1367">
        <v>100.72</v>
      </c>
      <c r="G1367">
        <v>96.13</v>
      </c>
      <c r="H1367">
        <v>98.45</v>
      </c>
      <c r="I1367">
        <v>96.9</v>
      </c>
      <c r="J1367">
        <v>101.27</v>
      </c>
    </row>
    <row r="1368" spans="2:10">
      <c r="B1368">
        <v>2026</v>
      </c>
      <c r="C1368">
        <v>105.23</v>
      </c>
      <c r="D1368">
        <v>103.78</v>
      </c>
      <c r="E1368">
        <v>100.39</v>
      </c>
      <c r="F1368">
        <v>105.07</v>
      </c>
      <c r="G1368">
        <v>99.86</v>
      </c>
      <c r="H1368">
        <v>102.5</v>
      </c>
      <c r="I1368">
        <v>100.74</v>
      </c>
      <c r="J1368">
        <v>105.71</v>
      </c>
    </row>
    <row r="1369" spans="2:10">
      <c r="B1369">
        <v>2027</v>
      </c>
      <c r="C1369">
        <v>109.8</v>
      </c>
      <c r="D1369">
        <v>108.17</v>
      </c>
      <c r="E1369">
        <v>104.34</v>
      </c>
      <c r="F1369">
        <v>109.62</v>
      </c>
      <c r="G1369">
        <v>103.75</v>
      </c>
      <c r="H1369">
        <v>106.72</v>
      </c>
      <c r="I1369">
        <v>104.73</v>
      </c>
      <c r="J1369">
        <v>110.34</v>
      </c>
    </row>
    <row r="1370" spans="2:10">
      <c r="B1370">
        <v>2028</v>
      </c>
      <c r="C1370">
        <v>114.55</v>
      </c>
      <c r="D1370">
        <v>112.71</v>
      </c>
      <c r="E1370">
        <v>108.42</v>
      </c>
      <c r="F1370">
        <v>114.35</v>
      </c>
      <c r="G1370">
        <v>107.76</v>
      </c>
      <c r="H1370">
        <v>111.08</v>
      </c>
      <c r="I1370">
        <v>108.86</v>
      </c>
      <c r="J1370">
        <v>115.15</v>
      </c>
    </row>
    <row r="1371" spans="2:10">
      <c r="B1371">
        <v>2029</v>
      </c>
      <c r="C1371">
        <v>119.5</v>
      </c>
      <c r="D1371">
        <v>117.45</v>
      </c>
      <c r="E1371">
        <v>112.66</v>
      </c>
      <c r="F1371">
        <v>119.27</v>
      </c>
      <c r="G1371">
        <v>111.93</v>
      </c>
      <c r="H1371">
        <v>115.63</v>
      </c>
      <c r="I1371">
        <v>113.16</v>
      </c>
      <c r="J1371">
        <v>120.17</v>
      </c>
    </row>
    <row r="1372" spans="2:10">
      <c r="B1372">
        <v>2030</v>
      </c>
      <c r="C1372">
        <v>124.66</v>
      </c>
      <c r="D1372">
        <v>122.38</v>
      </c>
      <c r="E1372">
        <v>117.07</v>
      </c>
      <c r="F1372">
        <v>124.41</v>
      </c>
      <c r="G1372">
        <v>116.26</v>
      </c>
      <c r="H1372">
        <v>120.36</v>
      </c>
      <c r="I1372">
        <v>117.62</v>
      </c>
      <c r="J1372">
        <v>125.41</v>
      </c>
    </row>
    <row r="1373" spans="2:10">
      <c r="B1373">
        <v>2031</v>
      </c>
      <c r="C1373">
        <v>130.05000000000001</v>
      </c>
      <c r="D1373">
        <v>127.52</v>
      </c>
      <c r="E1373">
        <v>121.65</v>
      </c>
      <c r="F1373">
        <v>129.77000000000001</v>
      </c>
      <c r="G1373">
        <v>120.75</v>
      </c>
      <c r="H1373">
        <v>125.29</v>
      </c>
      <c r="I1373">
        <v>122.25</v>
      </c>
      <c r="J1373">
        <v>130.88</v>
      </c>
    </row>
    <row r="1374" spans="2:10">
      <c r="B1374">
        <v>2032</v>
      </c>
      <c r="C1374">
        <v>135.66999999999999</v>
      </c>
      <c r="D1374">
        <v>132.88</v>
      </c>
      <c r="E1374">
        <v>126.41</v>
      </c>
      <c r="F1374">
        <v>135.36000000000001</v>
      </c>
      <c r="G1374">
        <v>125.42</v>
      </c>
      <c r="H1374">
        <v>130.41999999999999</v>
      </c>
      <c r="I1374">
        <v>127.07</v>
      </c>
      <c r="J1374">
        <v>136.59</v>
      </c>
    </row>
    <row r="1375" spans="2:10">
      <c r="B1375">
        <v>2033</v>
      </c>
      <c r="C1375">
        <v>103.36</v>
      </c>
      <c r="D1375">
        <v>102.32</v>
      </c>
      <c r="E1375">
        <v>106.2</v>
      </c>
      <c r="F1375">
        <v>105.31</v>
      </c>
      <c r="G1375">
        <v>104.82</v>
      </c>
      <c r="H1375">
        <v>112.82</v>
      </c>
      <c r="I1375">
        <v>110.78</v>
      </c>
      <c r="J1375">
        <v>111.49</v>
      </c>
    </row>
    <row r="1376" spans="2:10">
      <c r="B1376">
        <v>2034</v>
      </c>
      <c r="C1376">
        <v>104.6</v>
      </c>
      <c r="D1376">
        <v>112.71</v>
      </c>
      <c r="E1376">
        <v>109.02</v>
      </c>
      <c r="F1376">
        <v>106.53</v>
      </c>
      <c r="G1376">
        <v>107.58</v>
      </c>
      <c r="H1376">
        <v>117.58</v>
      </c>
      <c r="I1376">
        <v>110.8</v>
      </c>
      <c r="J1376">
        <v>113.47</v>
      </c>
    </row>
    <row r="1377" spans="2:10">
      <c r="B1377">
        <v>2035</v>
      </c>
      <c r="C1377">
        <v>107.35</v>
      </c>
      <c r="D1377">
        <v>116.82</v>
      </c>
      <c r="E1377">
        <v>114.88</v>
      </c>
      <c r="F1377">
        <v>109.54</v>
      </c>
      <c r="G1377">
        <v>113.7</v>
      </c>
      <c r="H1377">
        <v>127.15</v>
      </c>
      <c r="I1377">
        <v>119.65</v>
      </c>
      <c r="J1377">
        <v>117.34</v>
      </c>
    </row>
    <row r="1378" spans="2:10">
      <c r="B1378">
        <v>2036</v>
      </c>
      <c r="C1378">
        <v>106.78</v>
      </c>
      <c r="D1378">
        <v>117.44</v>
      </c>
      <c r="E1378">
        <v>119.13</v>
      </c>
      <c r="F1378">
        <v>109.28</v>
      </c>
      <c r="G1378">
        <v>117.55</v>
      </c>
      <c r="H1378">
        <v>131.24</v>
      </c>
      <c r="I1378">
        <v>123.77</v>
      </c>
      <c r="J1378">
        <v>118.93</v>
      </c>
    </row>
    <row r="1379" spans="2:10">
      <c r="B1379">
        <v>2037</v>
      </c>
      <c r="C1379">
        <v>107.95</v>
      </c>
      <c r="D1379">
        <v>118.17</v>
      </c>
      <c r="E1379">
        <v>122.62</v>
      </c>
      <c r="F1379">
        <v>110.61</v>
      </c>
      <c r="G1379">
        <v>121.27</v>
      </c>
      <c r="H1379">
        <v>132.91999999999999</v>
      </c>
      <c r="I1379">
        <v>126.73</v>
      </c>
      <c r="J1379">
        <v>119.75</v>
      </c>
    </row>
    <row r="1380" spans="2:10">
      <c r="B1380">
        <v>2038</v>
      </c>
      <c r="C1380">
        <v>110.33</v>
      </c>
      <c r="D1380">
        <v>119.78</v>
      </c>
      <c r="E1380">
        <v>126.61</v>
      </c>
      <c r="F1380">
        <v>112.82</v>
      </c>
      <c r="G1380">
        <v>121.03</v>
      </c>
      <c r="H1380">
        <v>141.06</v>
      </c>
      <c r="I1380">
        <v>126.14</v>
      </c>
      <c r="J1380">
        <v>122.49</v>
      </c>
    </row>
    <row r="1381" spans="2:10">
      <c r="B1381">
        <v>2039</v>
      </c>
      <c r="C1381">
        <v>111.74</v>
      </c>
      <c r="D1381">
        <v>120.66</v>
      </c>
      <c r="E1381">
        <v>126.9</v>
      </c>
      <c r="F1381">
        <v>114.41</v>
      </c>
      <c r="G1381">
        <v>127.87</v>
      </c>
      <c r="H1381">
        <v>146.25</v>
      </c>
      <c r="I1381">
        <v>132.65</v>
      </c>
      <c r="J1381">
        <v>126.22</v>
      </c>
    </row>
    <row r="1382" spans="2:10">
      <c r="B1382">
        <v>2040</v>
      </c>
      <c r="C1382">
        <v>113.88</v>
      </c>
      <c r="D1382">
        <v>122.31</v>
      </c>
      <c r="E1382">
        <v>133.27000000000001</v>
      </c>
      <c r="F1382">
        <v>115.45</v>
      </c>
      <c r="G1382">
        <v>132.28</v>
      </c>
      <c r="H1382">
        <v>149.18</v>
      </c>
      <c r="I1382">
        <v>137.03</v>
      </c>
      <c r="J1382">
        <v>129.1</v>
      </c>
    </row>
    <row r="1383" spans="2:10">
      <c r="B1383">
        <v>2041</v>
      </c>
      <c r="C1383">
        <v>114.41</v>
      </c>
      <c r="D1383">
        <v>123.67</v>
      </c>
      <c r="E1383">
        <v>139.88999999999999</v>
      </c>
      <c r="F1383">
        <v>120.98</v>
      </c>
      <c r="G1383">
        <v>135.6</v>
      </c>
      <c r="H1383">
        <v>158.4</v>
      </c>
      <c r="I1383">
        <v>139.69</v>
      </c>
      <c r="J1383">
        <v>132.88999999999999</v>
      </c>
    </row>
    <row r="1384" spans="2:10">
      <c r="B1384">
        <v>2042</v>
      </c>
      <c r="C1384">
        <v>118.44</v>
      </c>
      <c r="D1384">
        <v>127.9</v>
      </c>
      <c r="E1384">
        <v>144.33000000000001</v>
      </c>
      <c r="F1384">
        <v>122.85</v>
      </c>
      <c r="G1384">
        <v>142.51</v>
      </c>
      <c r="H1384">
        <v>165.54</v>
      </c>
      <c r="I1384">
        <v>146.84</v>
      </c>
      <c r="J1384">
        <v>138.78</v>
      </c>
    </row>
    <row r="1385" spans="2:10">
      <c r="B1385">
        <v>2043</v>
      </c>
      <c r="C1385">
        <v>122.91</v>
      </c>
      <c r="D1385">
        <v>131.9</v>
      </c>
      <c r="E1385">
        <v>151.29</v>
      </c>
      <c r="F1385">
        <v>126.6</v>
      </c>
      <c r="G1385">
        <v>150.31</v>
      </c>
      <c r="H1385">
        <v>173.3</v>
      </c>
      <c r="I1385">
        <v>154.76</v>
      </c>
      <c r="J1385">
        <v>144.84</v>
      </c>
    </row>
    <row r="1386" spans="2:10">
      <c r="B1386">
        <v>2044</v>
      </c>
      <c r="C1386">
        <v>124.52</v>
      </c>
      <c r="D1386">
        <v>133.13</v>
      </c>
      <c r="E1386">
        <v>155.96</v>
      </c>
      <c r="F1386">
        <v>128.34</v>
      </c>
      <c r="G1386">
        <v>154.62</v>
      </c>
      <c r="H1386">
        <v>175.82</v>
      </c>
      <c r="I1386">
        <v>159.03</v>
      </c>
      <c r="J1386">
        <v>149.54</v>
      </c>
    </row>
    <row r="1387" spans="2:10">
      <c r="B1387">
        <v>2045</v>
      </c>
      <c r="C1387">
        <v>126.71</v>
      </c>
      <c r="D1387">
        <v>134.93</v>
      </c>
      <c r="E1387">
        <v>157.22</v>
      </c>
      <c r="F1387">
        <v>132.47</v>
      </c>
      <c r="G1387">
        <v>156.28</v>
      </c>
      <c r="H1387">
        <v>183.8</v>
      </c>
      <c r="I1387">
        <v>160.07</v>
      </c>
      <c r="J1387">
        <v>153.04</v>
      </c>
    </row>
    <row r="1388" spans="2:10">
      <c r="B1388">
        <v>2046</v>
      </c>
      <c r="C1388">
        <v>132.32</v>
      </c>
      <c r="D1388">
        <v>140.06</v>
      </c>
      <c r="E1388">
        <v>165.51</v>
      </c>
      <c r="F1388">
        <v>136.58000000000001</v>
      </c>
      <c r="G1388">
        <v>166.87</v>
      </c>
      <c r="H1388">
        <v>192.43</v>
      </c>
      <c r="I1388">
        <v>168.3</v>
      </c>
      <c r="J1388">
        <v>160.77000000000001</v>
      </c>
    </row>
    <row r="1389" spans="2:10">
      <c r="B1389">
        <v>2047</v>
      </c>
      <c r="C1389">
        <v>139.16999999999999</v>
      </c>
      <c r="D1389">
        <v>146.5</v>
      </c>
      <c r="E1389">
        <v>172.89</v>
      </c>
      <c r="F1389">
        <v>143.25</v>
      </c>
      <c r="G1389">
        <v>169.36</v>
      </c>
      <c r="H1389">
        <v>200.67</v>
      </c>
      <c r="I1389">
        <v>175.55</v>
      </c>
      <c r="J1389">
        <v>167.52</v>
      </c>
    </row>
    <row r="1390" spans="2:10">
      <c r="B1390">
        <v>2048</v>
      </c>
      <c r="C1390">
        <v>140.76</v>
      </c>
      <c r="D1390">
        <v>147.66999999999999</v>
      </c>
      <c r="E1390">
        <v>177.04</v>
      </c>
      <c r="F1390">
        <v>145.22999999999999</v>
      </c>
      <c r="G1390">
        <v>175.66</v>
      </c>
      <c r="H1390">
        <v>205.9</v>
      </c>
      <c r="I1390">
        <v>179.53</v>
      </c>
      <c r="J1390">
        <v>170.37</v>
      </c>
    </row>
    <row r="1391" spans="2:10">
      <c r="B1391">
        <v>2049</v>
      </c>
      <c r="C1391">
        <v>138.93</v>
      </c>
      <c r="D1391">
        <v>145.44999999999999</v>
      </c>
      <c r="E1391">
        <v>175.84</v>
      </c>
      <c r="F1391">
        <v>143.62</v>
      </c>
      <c r="G1391">
        <v>174.7</v>
      </c>
      <c r="H1391">
        <v>206.31</v>
      </c>
      <c r="I1391">
        <v>178.41</v>
      </c>
      <c r="J1391">
        <v>169.23</v>
      </c>
    </row>
    <row r="1392" spans="2:10">
      <c r="B1392">
        <v>2050</v>
      </c>
      <c r="C1392">
        <v>139.72999999999999</v>
      </c>
      <c r="D1392">
        <v>146.46</v>
      </c>
      <c r="E1392">
        <v>178.51</v>
      </c>
      <c r="F1392">
        <v>144.62</v>
      </c>
      <c r="G1392">
        <v>177.05</v>
      </c>
      <c r="H1392">
        <v>210.49</v>
      </c>
      <c r="I1392">
        <v>181.16</v>
      </c>
      <c r="J1392">
        <v>171.83</v>
      </c>
    </row>
    <row r="1393" spans="2:10">
      <c r="B1393">
        <v>2051</v>
      </c>
      <c r="C1393">
        <v>143.05000000000001</v>
      </c>
      <c r="D1393">
        <v>149.15</v>
      </c>
      <c r="E1393">
        <v>183.57</v>
      </c>
      <c r="F1393">
        <v>148.21</v>
      </c>
      <c r="G1393">
        <v>181.91</v>
      </c>
      <c r="H1393">
        <v>217.5</v>
      </c>
      <c r="I1393">
        <v>186.82</v>
      </c>
      <c r="J1393">
        <v>177.03</v>
      </c>
    </row>
    <row r="1394" spans="2:10">
      <c r="B1394">
        <v>2052</v>
      </c>
      <c r="C1394">
        <v>144.29</v>
      </c>
      <c r="D1394">
        <v>150.24</v>
      </c>
      <c r="E1394">
        <v>186.43</v>
      </c>
      <c r="F1394">
        <v>149.66</v>
      </c>
      <c r="G1394">
        <v>185.02</v>
      </c>
      <c r="H1394">
        <v>222.57</v>
      </c>
      <c r="I1394">
        <v>190.3</v>
      </c>
      <c r="J1394">
        <v>180.16</v>
      </c>
    </row>
    <row r="1395" spans="2:10">
      <c r="B1395">
        <v>2053</v>
      </c>
      <c r="C1395">
        <v>146</v>
      </c>
      <c r="D1395">
        <v>151.52000000000001</v>
      </c>
      <c r="E1395">
        <v>190.04</v>
      </c>
      <c r="F1395">
        <v>151.12</v>
      </c>
      <c r="G1395">
        <v>188.4</v>
      </c>
      <c r="H1395">
        <v>229.05</v>
      </c>
      <c r="I1395">
        <v>192.24</v>
      </c>
      <c r="J1395">
        <v>184.83</v>
      </c>
    </row>
    <row r="1396" spans="2:10">
      <c r="B1396">
        <v>2054</v>
      </c>
      <c r="C1396">
        <v>149.9</v>
      </c>
      <c r="D1396">
        <v>155.16999999999999</v>
      </c>
      <c r="E1396">
        <v>195.85</v>
      </c>
      <c r="F1396">
        <v>155.32</v>
      </c>
      <c r="G1396">
        <v>194.42</v>
      </c>
      <c r="H1396">
        <v>236.7</v>
      </c>
      <c r="I1396">
        <v>196.12</v>
      </c>
      <c r="J1396">
        <v>190.78</v>
      </c>
    </row>
    <row r="1397" spans="2:10">
      <c r="B1397">
        <v>2055</v>
      </c>
      <c r="C1397">
        <v>152.19999999999999</v>
      </c>
      <c r="D1397">
        <v>157.46</v>
      </c>
      <c r="E1397">
        <v>200.09</v>
      </c>
      <c r="F1397">
        <v>158.22</v>
      </c>
      <c r="G1397">
        <v>200.02</v>
      </c>
      <c r="H1397">
        <v>241.98</v>
      </c>
      <c r="I1397">
        <v>199.68</v>
      </c>
      <c r="J1397">
        <v>194.04</v>
      </c>
    </row>
    <row r="1398" spans="2:10">
      <c r="B1398">
        <v>2056</v>
      </c>
      <c r="C1398">
        <v>154.35</v>
      </c>
      <c r="D1398">
        <v>159.41</v>
      </c>
      <c r="E1398">
        <v>204.46</v>
      </c>
      <c r="F1398">
        <v>159.72</v>
      </c>
      <c r="G1398">
        <v>204.07</v>
      </c>
      <c r="H1398">
        <v>248.34</v>
      </c>
      <c r="I1398">
        <v>202.41</v>
      </c>
      <c r="J1398">
        <v>197.04</v>
      </c>
    </row>
    <row r="1399" spans="2:10">
      <c r="B1399">
        <v>2057</v>
      </c>
      <c r="C1399">
        <v>156.41999999999999</v>
      </c>
      <c r="D1399">
        <v>161.79</v>
      </c>
      <c r="E1399">
        <v>209.03</v>
      </c>
      <c r="F1399">
        <v>162.30000000000001</v>
      </c>
      <c r="G1399">
        <v>208.62</v>
      </c>
      <c r="H1399">
        <v>254.25</v>
      </c>
      <c r="I1399">
        <v>206.55</v>
      </c>
      <c r="J1399">
        <v>200.56</v>
      </c>
    </row>
    <row r="1400" spans="2:10">
      <c r="B1400">
        <v>2058</v>
      </c>
      <c r="C1400">
        <v>157.33000000000001</v>
      </c>
      <c r="D1400">
        <v>162.37</v>
      </c>
      <c r="E1400">
        <v>211.85</v>
      </c>
      <c r="F1400">
        <v>163.43</v>
      </c>
      <c r="G1400">
        <v>211.2</v>
      </c>
      <c r="H1400">
        <v>259.08999999999997</v>
      </c>
      <c r="I1400">
        <v>209.73</v>
      </c>
      <c r="J1400">
        <v>203.23</v>
      </c>
    </row>
    <row r="1401" spans="2:10">
      <c r="B1401">
        <v>2059</v>
      </c>
      <c r="C1401">
        <v>159.13</v>
      </c>
      <c r="D1401">
        <v>163.88</v>
      </c>
      <c r="E1401">
        <v>215.84</v>
      </c>
      <c r="F1401">
        <v>165.49</v>
      </c>
      <c r="G1401">
        <v>215.41</v>
      </c>
      <c r="H1401">
        <v>265.76</v>
      </c>
      <c r="I1401">
        <v>214.38</v>
      </c>
      <c r="J1401">
        <v>206.6</v>
      </c>
    </row>
    <row r="1402" spans="2:10">
      <c r="B1402">
        <v>2060</v>
      </c>
      <c r="C1402">
        <v>161.47999999999999</v>
      </c>
      <c r="D1402">
        <v>166.02</v>
      </c>
      <c r="E1402">
        <v>220.42</v>
      </c>
      <c r="F1402">
        <v>168.13</v>
      </c>
      <c r="G1402">
        <v>221.21</v>
      </c>
      <c r="H1402">
        <v>272.64</v>
      </c>
      <c r="I1402">
        <v>220.31</v>
      </c>
      <c r="J1402">
        <v>210.45</v>
      </c>
    </row>
    <row r="1403" spans="2:10">
      <c r="B1403">
        <v>2061</v>
      </c>
      <c r="C1403">
        <v>163.21</v>
      </c>
      <c r="D1403">
        <v>167.99</v>
      </c>
      <c r="E1403">
        <v>224.91</v>
      </c>
      <c r="F1403">
        <v>170.78</v>
      </c>
      <c r="G1403">
        <v>226.41</v>
      </c>
      <c r="H1403">
        <v>279.49</v>
      </c>
      <c r="I1403">
        <v>224.9</v>
      </c>
      <c r="J1403">
        <v>214.44</v>
      </c>
    </row>
    <row r="1404" spans="2:10">
      <c r="B1404">
        <v>2062</v>
      </c>
      <c r="C1404">
        <v>165.53</v>
      </c>
      <c r="D1404">
        <v>169.96</v>
      </c>
      <c r="E1404">
        <v>232.36</v>
      </c>
      <c r="F1404">
        <v>173.22</v>
      </c>
      <c r="G1404">
        <v>231.21</v>
      </c>
      <c r="H1404">
        <v>289.11</v>
      </c>
      <c r="I1404">
        <v>229.57</v>
      </c>
      <c r="J1404">
        <v>218.31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B31" sqref="B31"/>
    </sheetView>
  </sheetViews>
  <sheetFormatPr defaultRowHeight="15"/>
  <cols>
    <col min="1" max="1" width="28.5703125" bestFit="1" customWidth="1"/>
    <col min="2" max="2" width="41.7109375" bestFit="1" customWidth="1"/>
  </cols>
  <sheetData>
    <row r="1" spans="1:9" ht="15.75">
      <c r="A1" s="39" t="s">
        <v>69</v>
      </c>
      <c r="B1" s="40" t="s">
        <v>81</v>
      </c>
      <c r="E1" s="41"/>
      <c r="F1" s="109" t="s">
        <v>70</v>
      </c>
      <c r="G1" s="109"/>
      <c r="H1" s="109"/>
      <c r="I1" s="41"/>
    </row>
    <row r="2" spans="1:9" ht="15.75">
      <c r="A2" s="39" t="s">
        <v>71</v>
      </c>
      <c r="B2" s="40" t="s">
        <v>17</v>
      </c>
      <c r="E2" s="41"/>
      <c r="F2" s="41" t="s">
        <v>72</v>
      </c>
      <c r="G2" s="41" t="s">
        <v>73</v>
      </c>
      <c r="H2" s="41" t="s">
        <v>74</v>
      </c>
      <c r="I2" s="41"/>
    </row>
    <row r="3" spans="1:9" ht="15.75">
      <c r="A3" s="39" t="s">
        <v>75</v>
      </c>
      <c r="B3" s="40" t="s">
        <v>25</v>
      </c>
      <c r="E3" s="42" t="s">
        <v>10</v>
      </c>
      <c r="F3" s="43">
        <v>0.15</v>
      </c>
      <c r="G3" s="43">
        <v>0.35</v>
      </c>
      <c r="H3" s="43">
        <v>0.3</v>
      </c>
      <c r="I3" s="41"/>
    </row>
    <row r="4" spans="1:9" ht="15.75">
      <c r="A4" s="39" t="s">
        <v>76</v>
      </c>
      <c r="B4" s="44">
        <v>7.0499999999999993E-2</v>
      </c>
      <c r="E4" s="42" t="s">
        <v>16</v>
      </c>
      <c r="F4" s="43">
        <v>0.55000000000000004</v>
      </c>
      <c r="G4" s="43">
        <v>0.5</v>
      </c>
      <c r="H4" s="43">
        <v>0.5</v>
      </c>
      <c r="I4" s="41"/>
    </row>
    <row r="5" spans="1:9">
      <c r="E5" s="42" t="s">
        <v>12</v>
      </c>
      <c r="F5" s="43">
        <v>0.3</v>
      </c>
      <c r="G5" s="43">
        <v>0.15</v>
      </c>
      <c r="H5" s="43">
        <v>0.2</v>
      </c>
      <c r="I5" s="45"/>
    </row>
    <row r="6" spans="1:9">
      <c r="B6" t="str">
        <f>B2</f>
        <v>All Gas</v>
      </c>
      <c r="E6" s="42" t="s">
        <v>77</v>
      </c>
      <c r="F6" s="41" t="b">
        <f>IF(SUM(F$3:F$5)=1,TRUE,FALSE)</f>
        <v>1</v>
      </c>
      <c r="G6" s="41" t="b">
        <f>IF(SUM(G$3:G$5)=1,TRUE,FALSE)</f>
        <v>1</v>
      </c>
      <c r="H6" s="41" t="b">
        <f>IF(SUM(H$3:H$5)=1,TRUE,FALSE)</f>
        <v>1</v>
      </c>
      <c r="I6" s="41"/>
    </row>
    <row r="7" spans="1:9">
      <c r="B7" t="str">
        <f>B3</f>
        <v>K19 Sales C25 750MW</v>
      </c>
      <c r="E7" s="41"/>
      <c r="F7" s="41"/>
      <c r="G7" s="41"/>
      <c r="H7" s="41"/>
      <c r="I7" s="41"/>
    </row>
    <row r="8" spans="1:9">
      <c r="E8" s="41"/>
      <c r="F8" s="109" t="s">
        <v>78</v>
      </c>
      <c r="G8" s="109"/>
      <c r="H8" s="109"/>
      <c r="I8" s="41"/>
    </row>
    <row r="9" spans="1:9">
      <c r="A9" t="s">
        <v>97</v>
      </c>
      <c r="B9" s="1">
        <v>4.3999999999999997E-2</v>
      </c>
      <c r="E9" s="41"/>
      <c r="F9" s="41" t="s">
        <v>72</v>
      </c>
      <c r="G9" s="41" t="s">
        <v>73</v>
      </c>
      <c r="H9" s="41" t="s">
        <v>74</v>
      </c>
      <c r="I9" s="41"/>
    </row>
    <row r="10" spans="1:9">
      <c r="A10" t="s">
        <v>98</v>
      </c>
      <c r="B10" s="1">
        <v>9.7000000000000003E-2</v>
      </c>
      <c r="E10" s="42" t="s">
        <v>10</v>
      </c>
      <c r="F10" s="43">
        <v>0.15</v>
      </c>
      <c r="G10" s="43">
        <v>0.35</v>
      </c>
      <c r="H10" s="43">
        <v>0.3</v>
      </c>
      <c r="I10" s="41"/>
    </row>
    <row r="11" spans="1:9">
      <c r="E11" s="42" t="s">
        <v>16</v>
      </c>
      <c r="F11" s="43">
        <v>0.55000000000000004</v>
      </c>
      <c r="G11" s="43">
        <v>0.5</v>
      </c>
      <c r="H11" s="43">
        <v>0.5</v>
      </c>
      <c r="I11" s="41"/>
    </row>
    <row r="12" spans="1:9">
      <c r="E12" s="42" t="s">
        <v>12</v>
      </c>
      <c r="F12" s="43">
        <v>0.3</v>
      </c>
      <c r="G12" s="43">
        <v>0.15</v>
      </c>
      <c r="H12" s="43">
        <v>0.2</v>
      </c>
      <c r="I12" s="41"/>
    </row>
    <row r="13" spans="1:9">
      <c r="E13" s="42" t="s">
        <v>77</v>
      </c>
      <c r="F13" s="41" t="b">
        <f>IF(SUM(F$10:F$12)=1,TRUE,FALSE)</f>
        <v>1</v>
      </c>
      <c r="G13" s="41" t="b">
        <f>IF(SUM(G$10:G$12)=1,TRUE,FALSE)</f>
        <v>1</v>
      </c>
      <c r="H13" s="41" t="b">
        <f>IF(SUM(H$10:H$12)=1,TRUE,FALSE)</f>
        <v>1</v>
      </c>
      <c r="I13" s="41"/>
    </row>
    <row r="14" spans="1:9">
      <c r="E14" s="41"/>
      <c r="F14" s="41"/>
      <c r="G14" s="41"/>
      <c r="H14" s="41"/>
      <c r="I14" s="41"/>
    </row>
    <row r="15" spans="1:9">
      <c r="E15" s="41"/>
      <c r="F15" s="41"/>
      <c r="G15" s="41"/>
      <c r="H15" s="41"/>
      <c r="I15" s="41"/>
    </row>
    <row r="43" spans="1:1">
      <c r="A43" s="46" t="s">
        <v>79</v>
      </c>
    </row>
    <row r="44" spans="1:1">
      <c r="A44" s="46" t="s">
        <v>80</v>
      </c>
    </row>
    <row r="45" spans="1:1">
      <c r="A45" s="46" t="s">
        <v>81</v>
      </c>
    </row>
    <row r="46" spans="1:1">
      <c r="A46" s="46" t="s">
        <v>112</v>
      </c>
    </row>
  </sheetData>
  <mergeCells count="2">
    <mergeCell ref="F1:H1"/>
    <mergeCell ref="F8:H8"/>
  </mergeCells>
  <conditionalFormatting sqref="F6:H6 F13:H13">
    <cfRule type="expression" dxfId="0" priority="1">
      <formula>IF(F6,FALSE,TRUE)</formula>
    </cfRule>
  </conditionalFormatting>
  <dataValidations count="2">
    <dataValidation type="list" allowBlank="1" showInputMessage="1" showErrorMessage="1" sqref="B1">
      <formula1>$A$43:$A$46</formula1>
    </dataValidation>
    <dataValidation type="decimal" allowBlank="1" showInputMessage="1" showErrorMessage="1" sqref="F3:H5 F10:H12">
      <formula1>0</formula1>
      <formula2>1</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Data!$T$3:$T$10</xm:f>
          </x14:formula1>
          <xm:sqref>B3</xm:sqref>
        </x14:dataValidation>
        <x14:dataValidation type="list" allowBlank="1" showInputMessage="1" showErrorMessage="1">
          <x14:formula1>
            <xm:f>Data!$T$3:$T$10</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49"/>
  <sheetViews>
    <sheetView zoomScale="85" zoomScaleNormal="85" workbookViewId="0">
      <selection activeCell="E8" sqref="E8"/>
    </sheetView>
  </sheetViews>
  <sheetFormatPr defaultColWidth="9.140625" defaultRowHeight="15"/>
  <cols>
    <col min="1" max="1" width="15" bestFit="1" customWidth="1"/>
    <col min="2" max="2" width="14.28515625" bestFit="1" customWidth="1"/>
    <col min="3" max="4" width="9.140625" customWidth="1"/>
    <col min="5" max="18" width="13.5703125" customWidth="1"/>
    <col min="19" max="23" width="9.140625" customWidth="1"/>
  </cols>
  <sheetData>
    <row r="1" spans="1:24">
      <c r="C1" s="41"/>
      <c r="D1" s="41"/>
      <c r="E1" s="41"/>
      <c r="F1" s="41"/>
      <c r="G1" s="41"/>
      <c r="H1" s="41"/>
      <c r="I1" s="41"/>
      <c r="J1" s="41"/>
      <c r="K1" s="41"/>
      <c r="L1" s="41"/>
      <c r="M1" s="42"/>
      <c r="N1" s="41"/>
      <c r="O1" s="41"/>
      <c r="P1" s="41"/>
      <c r="Q1" s="42"/>
      <c r="R1" s="41"/>
      <c r="S1" s="41"/>
      <c r="T1" s="41"/>
      <c r="U1" s="41"/>
      <c r="V1" s="41"/>
      <c r="W1" s="41"/>
      <c r="X1" s="41"/>
    </row>
    <row r="2" spans="1:24" ht="15.75" thickBot="1">
      <c r="A2" s="41"/>
      <c r="B2" s="41"/>
      <c r="C2" s="41"/>
      <c r="D2" s="41"/>
      <c r="E2" s="41">
        <v>5</v>
      </c>
      <c r="F2" s="41">
        <v>6</v>
      </c>
      <c r="G2" s="41">
        <v>7</v>
      </c>
      <c r="H2" s="41">
        <v>8</v>
      </c>
      <c r="I2" s="41">
        <v>9</v>
      </c>
      <c r="J2" s="41">
        <v>10</v>
      </c>
      <c r="K2" s="41">
        <v>11</v>
      </c>
      <c r="L2" s="41">
        <v>12</v>
      </c>
      <c r="M2" s="41">
        <f>L2+1</f>
        <v>13</v>
      </c>
      <c r="N2" s="41">
        <f t="shared" ref="N2:Q2" si="0">M2+1</f>
        <v>14</v>
      </c>
      <c r="O2" s="41">
        <f t="shared" si="0"/>
        <v>15</v>
      </c>
      <c r="P2" s="41">
        <f t="shared" si="0"/>
        <v>16</v>
      </c>
      <c r="Q2" s="41">
        <f t="shared" si="0"/>
        <v>17</v>
      </c>
      <c r="R2" s="41">
        <v>25</v>
      </c>
      <c r="S2" s="41">
        <v>26</v>
      </c>
      <c r="T2" s="41">
        <v>27</v>
      </c>
      <c r="U2" s="41">
        <v>28</v>
      </c>
      <c r="V2" s="41">
        <v>29</v>
      </c>
      <c r="W2" s="41">
        <v>30</v>
      </c>
    </row>
    <row r="3" spans="1:24" ht="15.75" thickBot="1">
      <c r="A3" s="41"/>
      <c r="B3" s="67"/>
      <c r="C3" s="41"/>
      <c r="D3" s="41"/>
      <c r="E3" s="68">
        <v>1</v>
      </c>
      <c r="F3" s="69">
        <v>2</v>
      </c>
      <c r="G3" s="69">
        <v>3</v>
      </c>
      <c r="H3" s="69">
        <v>4</v>
      </c>
      <c r="I3" s="69">
        <v>5</v>
      </c>
      <c r="J3" s="69">
        <v>6</v>
      </c>
      <c r="K3" s="69">
        <v>7</v>
      </c>
      <c r="L3" s="69">
        <v>8</v>
      </c>
      <c r="M3" s="42"/>
      <c r="N3" s="7"/>
      <c r="O3" s="7"/>
      <c r="P3" s="41"/>
      <c r="Q3" s="42"/>
      <c r="R3" s="41"/>
      <c r="S3" s="41"/>
      <c r="T3" s="41"/>
      <c r="U3" s="41"/>
      <c r="V3" s="41"/>
      <c r="W3" s="41"/>
      <c r="X3" s="41"/>
    </row>
    <row r="4" spans="1:24" ht="14.25" customHeight="1" thickBot="1">
      <c r="A4" s="41"/>
      <c r="B4" s="41"/>
      <c r="C4" s="41"/>
      <c r="D4" s="41"/>
      <c r="E4" s="68" t="s">
        <v>3</v>
      </c>
      <c r="F4" s="69" t="s">
        <v>5</v>
      </c>
      <c r="G4" s="69" t="s">
        <v>4</v>
      </c>
      <c r="H4" s="69" t="s">
        <v>9</v>
      </c>
      <c r="I4" s="69" t="s">
        <v>14</v>
      </c>
      <c r="J4" s="69" t="s">
        <v>13</v>
      </c>
      <c r="K4" s="69" t="s">
        <v>6</v>
      </c>
      <c r="L4" s="69" t="s">
        <v>7</v>
      </c>
      <c r="M4" s="42"/>
      <c r="N4" s="41"/>
      <c r="O4" s="41"/>
      <c r="P4" s="41"/>
      <c r="Q4" s="42"/>
      <c r="R4" s="41"/>
      <c r="S4" s="41"/>
      <c r="T4" s="41"/>
      <c r="U4" s="41"/>
      <c r="V4" s="41"/>
      <c r="W4" s="41"/>
      <c r="X4" s="41"/>
    </row>
    <row r="5" spans="1:24" ht="44.25" customHeight="1" thickTop="1">
      <c r="A5" s="41"/>
      <c r="B5" s="136" t="s">
        <v>29</v>
      </c>
      <c r="C5" s="136" t="s">
        <v>30</v>
      </c>
      <c r="D5" s="136" t="s">
        <v>31</v>
      </c>
      <c r="E5" s="134" t="s">
        <v>25</v>
      </c>
      <c r="F5" s="134" t="s">
        <v>26</v>
      </c>
      <c r="G5" s="134" t="s">
        <v>27</v>
      </c>
      <c r="H5" s="134" t="s">
        <v>24</v>
      </c>
      <c r="I5" s="134" t="s">
        <v>23</v>
      </c>
      <c r="J5" s="134" t="s">
        <v>17</v>
      </c>
      <c r="K5" s="134" t="s">
        <v>21</v>
      </c>
      <c r="L5" s="134" t="s">
        <v>22</v>
      </c>
      <c r="M5" s="42"/>
      <c r="N5" s="70" t="s">
        <v>32</v>
      </c>
      <c r="O5" s="71"/>
      <c r="P5" s="41"/>
      <c r="Q5" s="42"/>
      <c r="R5" s="41"/>
      <c r="S5" s="41"/>
      <c r="T5" s="41"/>
      <c r="U5" s="41"/>
      <c r="V5" s="41"/>
      <c r="W5" s="41"/>
      <c r="X5" s="41"/>
    </row>
    <row r="6" spans="1:24" ht="21.75" customHeight="1" thickBot="1">
      <c r="A6" s="41"/>
      <c r="B6" s="137"/>
      <c r="C6" s="137"/>
      <c r="D6" s="137"/>
      <c r="E6" s="135"/>
      <c r="F6" s="135"/>
      <c r="G6" s="135"/>
      <c r="H6" s="135"/>
      <c r="I6" s="135"/>
      <c r="J6" s="135"/>
      <c r="K6" s="135"/>
      <c r="L6" s="135"/>
      <c r="M6" s="42"/>
      <c r="N6" s="72"/>
      <c r="O6" s="73"/>
      <c r="P6" s="41"/>
      <c r="Q6" s="42"/>
      <c r="R6" s="41"/>
      <c r="S6" s="41"/>
      <c r="T6" s="41"/>
      <c r="U6" s="41"/>
      <c r="V6" s="41"/>
      <c r="W6" s="41"/>
      <c r="X6" s="41"/>
    </row>
    <row r="7" spans="1:24" ht="15.75" thickBot="1">
      <c r="A7" s="41">
        <v>8</v>
      </c>
      <c r="B7" s="118" t="s">
        <v>33</v>
      </c>
      <c r="C7" s="121" t="s">
        <v>34</v>
      </c>
      <c r="D7" s="74" t="s">
        <v>35</v>
      </c>
      <c r="E7" s="75">
        <f ca="1">INDIRECT(CONCATENATE("'",Variables!$B$1,"'!",ADDRESS($A7,E$2)))</f>
        <v>94.27</v>
      </c>
      <c r="F7" s="75">
        <f ca="1">INDIRECT(CONCATENATE("'",Variables!$B$1,"'!",ADDRESS($A7,F$2)))</f>
        <v>96</v>
      </c>
      <c r="G7" s="75">
        <f ca="1">INDIRECT(CONCATENATE("'",Variables!$B$1,"'!",ADDRESS($A7,G$2)))</f>
        <v>100.53</v>
      </c>
      <c r="H7" s="75">
        <f ca="1">INDIRECT(CONCATENATE("'",Variables!$B$1,"'!",ADDRESS($A7,H$2)))</f>
        <v>94.98</v>
      </c>
      <c r="I7" s="75">
        <f ca="1">INDIRECT(CONCATENATE("'",Variables!$B$1,"'!",ADDRESS($A7,I$2)))</f>
        <v>101.36</v>
      </c>
      <c r="J7" s="75">
        <f ca="1">INDIRECT(CONCATENATE("'",Variables!$B$1,"'!",ADDRESS($A7,J$2)))</f>
        <v>108.68</v>
      </c>
      <c r="K7" s="75">
        <f ca="1">INDIRECT(CONCATENATE("'",Variables!$B$1,"'!",ADDRESS($A7,K$2)))</f>
        <v>101.42</v>
      </c>
      <c r="L7" s="75">
        <f ca="1">INDIRECT(CONCATENATE("'",Variables!$B$1,"'!",ADDRESS($A7,L$2)))</f>
        <v>99.39</v>
      </c>
      <c r="M7" s="76" t="s">
        <v>36</v>
      </c>
      <c r="N7" s="14">
        <v>1.35E-2</v>
      </c>
      <c r="O7" s="15">
        <f>SUM(N7:N9)</f>
        <v>4.4999999999999998E-2</v>
      </c>
      <c r="P7" s="41"/>
      <c r="Q7" s="76" t="s">
        <v>36</v>
      </c>
      <c r="R7" s="41"/>
      <c r="S7" s="41"/>
      <c r="T7" s="41"/>
      <c r="U7" s="41"/>
      <c r="V7" s="41"/>
      <c r="W7" s="41"/>
      <c r="X7" s="41"/>
    </row>
    <row r="8" spans="1:24" ht="15.75" thickBot="1">
      <c r="A8" s="41">
        <v>9</v>
      </c>
      <c r="B8" s="119"/>
      <c r="C8" s="122"/>
      <c r="D8" s="77" t="s">
        <v>37</v>
      </c>
      <c r="E8" s="75">
        <f ca="1">INDIRECT(CONCATENATE("'",Variables!$B$1,"'!",ADDRESS($A8,E$2)))</f>
        <v>92.59</v>
      </c>
      <c r="F8" s="75">
        <f ca="1">INDIRECT(CONCATENATE("'",Variables!$B$1,"'!",ADDRESS($A8,F$2)))</f>
        <v>94.28</v>
      </c>
      <c r="G8" s="75">
        <f ca="1">INDIRECT(CONCATENATE("'",Variables!$B$1,"'!",ADDRESS($A8,G$2)))</f>
        <v>98.52</v>
      </c>
      <c r="H8" s="75">
        <f ca="1">INDIRECT(CONCATENATE("'",Variables!$B$1,"'!",ADDRESS($A8,H$2)))</f>
        <v>93.53</v>
      </c>
      <c r="I8" s="75">
        <f ca="1">INDIRECT(CONCATENATE("'",Variables!$B$1,"'!",ADDRESS($A8,I$2)))</f>
        <v>99.36</v>
      </c>
      <c r="J8" s="75">
        <f ca="1">INDIRECT(CONCATENATE("'",Variables!$B$1,"'!",ADDRESS($A8,J$2)))</f>
        <v>105.93</v>
      </c>
      <c r="K8" s="75">
        <f ca="1">INDIRECT(CONCATENATE("'",Variables!$B$1,"'!",ADDRESS($A8,K$2)))</f>
        <v>99.52</v>
      </c>
      <c r="L8" s="75">
        <f ca="1">INDIRECT(CONCATENATE("'",Variables!$B$1,"'!",ADDRESS($A8,L$2)))</f>
        <v>97.91</v>
      </c>
      <c r="M8" s="76" t="s">
        <v>38</v>
      </c>
      <c r="N8" s="17">
        <v>2.2499999999999999E-2</v>
      </c>
      <c r="O8" s="18"/>
      <c r="P8" s="41"/>
      <c r="Q8" s="76" t="s">
        <v>38</v>
      </c>
      <c r="R8" s="41"/>
      <c r="S8" s="41"/>
      <c r="T8" s="41"/>
      <c r="U8" s="41"/>
      <c r="V8" s="41"/>
      <c r="W8" s="41"/>
      <c r="X8" s="41"/>
    </row>
    <row r="9" spans="1:24" ht="15.75" thickBot="1">
      <c r="A9" s="41">
        <v>10</v>
      </c>
      <c r="B9" s="119"/>
      <c r="C9" s="123"/>
      <c r="D9" s="78" t="s">
        <v>39</v>
      </c>
      <c r="E9" s="75">
        <f ca="1">INDIRECT(CONCATENATE("'",Variables!$B$1,"'!",ADDRESS($A9,E$2)))</f>
        <v>91.87</v>
      </c>
      <c r="F9" s="75">
        <f ca="1">INDIRECT(CONCATENATE("'",Variables!$B$1,"'!",ADDRESS($A9,F$2)))</f>
        <v>93.35</v>
      </c>
      <c r="G9" s="75">
        <f ca="1">INDIRECT(CONCATENATE("'",Variables!$B$1,"'!",ADDRESS($A9,G$2)))</f>
        <v>97.54</v>
      </c>
      <c r="H9" s="75">
        <f ca="1">INDIRECT(CONCATENATE("'",Variables!$B$1,"'!",ADDRESS($A9,H$2)))</f>
        <v>92.84</v>
      </c>
      <c r="I9" s="75">
        <f ca="1">INDIRECT(CONCATENATE("'",Variables!$B$1,"'!",ADDRESS($A9,I$2)))</f>
        <v>97.94</v>
      </c>
      <c r="J9" s="75">
        <f ca="1">INDIRECT(CONCATENATE("'",Variables!$B$1,"'!",ADDRESS($A9,J$2)))</f>
        <v>103.73</v>
      </c>
      <c r="K9" s="75">
        <f ca="1">INDIRECT(CONCATENATE("'",Variables!$B$1,"'!",ADDRESS($A9,K$2)))</f>
        <v>97.96</v>
      </c>
      <c r="L9" s="75">
        <f ca="1">INDIRECT(CONCATENATE("'",Variables!$B$1,"'!",ADDRESS($A9,L$2)))</f>
        <v>96.61</v>
      </c>
      <c r="M9" s="76" t="s">
        <v>40</v>
      </c>
      <c r="N9" s="17">
        <v>8.9999999999999993E-3</v>
      </c>
      <c r="O9" s="19"/>
      <c r="P9" s="41"/>
      <c r="Q9" s="76" t="s">
        <v>40</v>
      </c>
      <c r="R9" s="41"/>
      <c r="S9" s="41"/>
      <c r="T9" s="41"/>
      <c r="U9" s="41"/>
      <c r="V9" s="41"/>
      <c r="W9" s="41"/>
      <c r="X9" s="41"/>
    </row>
    <row r="10" spans="1:24" ht="15.75" thickBot="1">
      <c r="A10" s="41">
        <v>11</v>
      </c>
      <c r="B10" s="119"/>
      <c r="C10" s="124" t="s">
        <v>37</v>
      </c>
      <c r="D10" s="74" t="s">
        <v>35</v>
      </c>
      <c r="E10" s="75">
        <f ca="1">INDIRECT(CONCATENATE("'",Variables!$B$1,"'!",ADDRESS($A10,E$2)))</f>
        <v>131.09</v>
      </c>
      <c r="F10" s="75">
        <f ca="1">INDIRECT(CONCATENATE("'",Variables!$B$1,"'!",ADDRESS($A10,F$2)))</f>
        <v>134.97</v>
      </c>
      <c r="G10" s="75">
        <f ca="1">INDIRECT(CONCATENATE("'",Variables!$B$1,"'!",ADDRESS($A10,G$2)))</f>
        <v>144.25</v>
      </c>
      <c r="H10" s="75">
        <f ca="1">INDIRECT(CONCATENATE("'",Variables!$B$1,"'!",ADDRESS($A10,H$2)))</f>
        <v>132.38</v>
      </c>
      <c r="I10" s="75">
        <f ca="1">INDIRECT(CONCATENATE("'",Variables!$B$1,"'!",ADDRESS($A10,I$2)))</f>
        <v>145.49</v>
      </c>
      <c r="J10" s="75">
        <f ca="1">INDIRECT(CONCATENATE("'",Variables!$B$1,"'!",ADDRESS($A10,J$2)))</f>
        <v>160.68</v>
      </c>
      <c r="K10" s="75">
        <f ca="1">INDIRECT(CONCATENATE("'",Variables!$B$1,"'!",ADDRESS($A10,K$2)))</f>
        <v>142.04</v>
      </c>
      <c r="L10" s="75">
        <f ca="1">INDIRECT(CONCATENATE("'",Variables!$B$1,"'!",ADDRESS($A10,L$2)))</f>
        <v>142.53</v>
      </c>
      <c r="M10" s="76" t="s">
        <v>41</v>
      </c>
      <c r="N10" s="17">
        <v>4.4999999999999998E-2</v>
      </c>
      <c r="O10" s="15">
        <f>SUM(N10:N12)</f>
        <v>0.15</v>
      </c>
      <c r="P10" s="41"/>
      <c r="Q10" s="76" t="s">
        <v>41</v>
      </c>
      <c r="R10" s="41"/>
      <c r="S10" s="41"/>
      <c r="T10" s="41"/>
      <c r="U10" s="41"/>
      <c r="V10" s="41"/>
      <c r="W10" s="41"/>
      <c r="X10" s="41"/>
    </row>
    <row r="11" spans="1:24" ht="15.75" thickBot="1">
      <c r="A11" s="41">
        <v>12</v>
      </c>
      <c r="B11" s="119"/>
      <c r="C11" s="122"/>
      <c r="D11" s="77" t="s">
        <v>37</v>
      </c>
      <c r="E11" s="75">
        <f ca="1">INDIRECT(CONCATENATE("'",Variables!$B$1,"'!",ADDRESS($A11,E$2)))</f>
        <v>130.34</v>
      </c>
      <c r="F11" s="75">
        <f ca="1">INDIRECT(CONCATENATE("'",Variables!$B$1,"'!",ADDRESS($A11,F$2)))</f>
        <v>133.33000000000001</v>
      </c>
      <c r="G11" s="75">
        <f ca="1">INDIRECT(CONCATENATE("'",Variables!$B$1,"'!",ADDRESS($A11,G$2)))</f>
        <v>142.37</v>
      </c>
      <c r="H11" s="75">
        <f ca="1">INDIRECT(CONCATENATE("'",Variables!$B$1,"'!",ADDRESS($A11,H$2)))</f>
        <v>131.71</v>
      </c>
      <c r="I11" s="75">
        <f ca="1">INDIRECT(CONCATENATE("'",Variables!$B$1,"'!",ADDRESS($A11,I$2)))</f>
        <v>143.38999999999999</v>
      </c>
      <c r="J11" s="75">
        <f ca="1">INDIRECT(CONCATENATE("'",Variables!$B$1,"'!",ADDRESS($A11,J$2)))</f>
        <v>156.15</v>
      </c>
      <c r="K11" s="75">
        <f ca="1">INDIRECT(CONCATENATE("'",Variables!$B$1,"'!",ADDRESS($A11,K$2)))</f>
        <v>139.85</v>
      </c>
      <c r="L11" s="75">
        <f ca="1">INDIRECT(CONCATENATE("'",Variables!$B$1,"'!",ADDRESS($A11,L$2)))</f>
        <v>140.46</v>
      </c>
      <c r="M11" s="76" t="s">
        <v>42</v>
      </c>
      <c r="N11" s="17">
        <v>7.4999999999999997E-2</v>
      </c>
      <c r="O11" s="18"/>
      <c r="P11" s="41"/>
      <c r="Q11" s="76" t="s">
        <v>42</v>
      </c>
      <c r="R11" s="41"/>
      <c r="S11" s="41"/>
      <c r="T11" s="41"/>
      <c r="U11" s="41"/>
      <c r="V11" s="41"/>
      <c r="W11" s="41"/>
      <c r="X11" s="41"/>
    </row>
    <row r="12" spans="1:24" ht="15.75" thickBot="1">
      <c r="A12" s="41">
        <v>13</v>
      </c>
      <c r="B12" s="119"/>
      <c r="C12" s="123"/>
      <c r="D12" s="78" t="s">
        <v>39</v>
      </c>
      <c r="E12" s="75">
        <f ca="1">INDIRECT(CONCATENATE("'",Variables!$B$1,"'!",ADDRESS($A12,E$2)))</f>
        <v>128.84</v>
      </c>
      <c r="F12" s="75">
        <f ca="1">INDIRECT(CONCATENATE("'",Variables!$B$1,"'!",ADDRESS($A12,F$2)))</f>
        <v>131.41</v>
      </c>
      <c r="G12" s="75">
        <f ca="1">INDIRECT(CONCATENATE("'",Variables!$B$1,"'!",ADDRESS($A12,G$2)))</f>
        <v>140.11000000000001</v>
      </c>
      <c r="H12" s="75">
        <f ca="1">INDIRECT(CONCATENATE("'",Variables!$B$1,"'!",ADDRESS($A12,H$2)))</f>
        <v>130.33000000000001</v>
      </c>
      <c r="I12" s="75">
        <f ca="1">INDIRECT(CONCATENATE("'",Variables!$B$1,"'!",ADDRESS($A12,I$2)))</f>
        <v>141.04</v>
      </c>
      <c r="J12" s="75">
        <f ca="1">INDIRECT(CONCATENATE("'",Variables!$B$1,"'!",ADDRESS($A12,J$2)))</f>
        <v>152.6</v>
      </c>
      <c r="K12" s="75">
        <f ca="1">INDIRECT(CONCATENATE("'",Variables!$B$1,"'!",ADDRESS($A12,K$2)))</f>
        <v>138.83000000000001</v>
      </c>
      <c r="L12" s="75">
        <f ca="1">INDIRECT(CONCATENATE("'",Variables!$B$1,"'!",ADDRESS($A12,L$2)))</f>
        <v>138.71</v>
      </c>
      <c r="M12" s="76" t="s">
        <v>43</v>
      </c>
      <c r="N12" s="17">
        <v>0.03</v>
      </c>
      <c r="O12" s="19"/>
      <c r="P12" s="41"/>
      <c r="Q12" s="76" t="s">
        <v>44</v>
      </c>
      <c r="R12" s="41"/>
      <c r="S12" s="41"/>
      <c r="T12" s="41"/>
      <c r="U12" s="41"/>
      <c r="V12" s="41"/>
      <c r="W12" s="41"/>
      <c r="X12" s="41"/>
    </row>
    <row r="13" spans="1:24" ht="15.75" thickBot="1">
      <c r="A13" s="41">
        <v>14</v>
      </c>
      <c r="B13" s="119"/>
      <c r="C13" s="125" t="s">
        <v>45</v>
      </c>
      <c r="D13" s="74" t="s">
        <v>35</v>
      </c>
      <c r="E13" s="75">
        <f ca="1">INDIRECT(CONCATENATE("'",Variables!$B$1,"'!",ADDRESS($A13,E$2)))</f>
        <v>194.08</v>
      </c>
      <c r="F13" s="75">
        <f ca="1">INDIRECT(CONCATENATE("'",Variables!$B$1,"'!",ADDRESS($A13,F$2)))</f>
        <v>199.02</v>
      </c>
      <c r="G13" s="75">
        <f ca="1">INDIRECT(CONCATENATE("'",Variables!$B$1,"'!",ADDRESS($A13,G$2)))</f>
        <v>224.5</v>
      </c>
      <c r="H13" s="75">
        <f ca="1">INDIRECT(CONCATENATE("'",Variables!$B$1,"'!",ADDRESS($A13,H$2)))</f>
        <v>196.43</v>
      </c>
      <c r="I13" s="75">
        <f ca="1">INDIRECT(CONCATENATE("'",Variables!$B$1,"'!",ADDRESS($A13,I$2)))</f>
        <v>225.92</v>
      </c>
      <c r="J13" s="75">
        <f ca="1">INDIRECT(CONCATENATE("'",Variables!$B$1,"'!",ADDRESS($A13,J$2)))</f>
        <v>257.70999999999998</v>
      </c>
      <c r="K13" s="75">
        <f ca="1">INDIRECT(CONCATENATE("'",Variables!$B$1,"'!",ADDRESS($A13,K$2)))</f>
        <v>215.03</v>
      </c>
      <c r="L13" s="75">
        <f ca="1">INDIRECT(CONCATENATE("'",Variables!$B$1,"'!",ADDRESS($A13,L$2)))</f>
        <v>217.05</v>
      </c>
      <c r="M13" s="76" t="s">
        <v>46</v>
      </c>
      <c r="N13" s="17">
        <v>3.15E-2</v>
      </c>
      <c r="O13" s="15">
        <f>SUM(N13:N15)</f>
        <v>0.105</v>
      </c>
      <c r="P13" s="41"/>
      <c r="Q13" s="76" t="s">
        <v>46</v>
      </c>
      <c r="R13" s="41"/>
      <c r="S13" s="41"/>
      <c r="T13" s="41"/>
      <c r="U13" s="41"/>
      <c r="V13" s="41"/>
      <c r="W13" s="41"/>
      <c r="X13" s="41"/>
    </row>
    <row r="14" spans="1:24" ht="15.75" thickBot="1">
      <c r="A14" s="41">
        <v>15</v>
      </c>
      <c r="B14" s="119"/>
      <c r="C14" s="122"/>
      <c r="D14" s="77" t="s">
        <v>37</v>
      </c>
      <c r="E14" s="75">
        <f ca="1">INDIRECT(CONCATENATE("'",Variables!$B$1,"'!",ADDRESS($A14,E$2)))</f>
        <v>192.02</v>
      </c>
      <c r="F14" s="75">
        <f ca="1">INDIRECT(CONCATENATE("'",Variables!$B$1,"'!",ADDRESS($A14,F$2)))</f>
        <v>196.69</v>
      </c>
      <c r="G14" s="75">
        <f ca="1">INDIRECT(CONCATENATE("'",Variables!$B$1,"'!",ADDRESS($A14,G$2)))</f>
        <v>220.29</v>
      </c>
      <c r="H14" s="75">
        <f ca="1">INDIRECT(CONCATENATE("'",Variables!$B$1,"'!",ADDRESS($A14,H$2)))</f>
        <v>194.64</v>
      </c>
      <c r="I14" s="75">
        <f ca="1">INDIRECT(CONCATENATE("'",Variables!$B$1,"'!",ADDRESS($A14,I$2)))</f>
        <v>221.73</v>
      </c>
      <c r="J14" s="75">
        <f ca="1">INDIRECT(CONCATENATE("'",Variables!$B$1,"'!",ADDRESS($A14,J$2)))</f>
        <v>250.25</v>
      </c>
      <c r="K14" s="75">
        <f ca="1">INDIRECT(CONCATENATE("'",Variables!$B$1,"'!",ADDRESS($A14,K$2)))</f>
        <v>212.91</v>
      </c>
      <c r="L14" s="75">
        <f ca="1">INDIRECT(CONCATENATE("'",Variables!$B$1,"'!",ADDRESS($A14,L$2)))</f>
        <v>213.97</v>
      </c>
      <c r="M14" s="76" t="s">
        <v>47</v>
      </c>
      <c r="N14" s="17">
        <v>5.2499999999999998E-2</v>
      </c>
      <c r="O14" s="18"/>
      <c r="P14" s="41"/>
      <c r="Q14" s="76" t="s">
        <v>47</v>
      </c>
      <c r="R14" s="41"/>
      <c r="S14" s="41"/>
      <c r="T14" s="41"/>
      <c r="U14" s="41"/>
      <c r="V14" s="41"/>
      <c r="W14" s="41"/>
      <c r="X14" s="41"/>
    </row>
    <row r="15" spans="1:24" ht="15.75" thickBot="1">
      <c r="A15" s="41">
        <v>16</v>
      </c>
      <c r="B15" s="120"/>
      <c r="C15" s="126"/>
      <c r="D15" s="79" t="s">
        <v>39</v>
      </c>
      <c r="E15" s="75">
        <f ca="1">INDIRECT(CONCATENATE("'",Variables!$B$1,"'!",ADDRESS($A15,E$2)))</f>
        <v>189.47</v>
      </c>
      <c r="F15" s="75">
        <f ca="1">INDIRECT(CONCATENATE("'",Variables!$B$1,"'!",ADDRESS($A15,F$2)))</f>
        <v>194.38</v>
      </c>
      <c r="G15" s="75">
        <f ca="1">INDIRECT(CONCATENATE("'",Variables!$B$1,"'!",ADDRESS($A15,G$2)))</f>
        <v>217.33</v>
      </c>
      <c r="H15" s="75">
        <f ca="1">INDIRECT(CONCATENATE("'",Variables!$B$1,"'!",ADDRESS($A15,H$2)))</f>
        <v>193.36</v>
      </c>
      <c r="I15" s="75">
        <f ca="1">INDIRECT(CONCATENATE("'",Variables!$B$1,"'!",ADDRESS($A15,I$2)))</f>
        <v>217.86</v>
      </c>
      <c r="J15" s="75">
        <f ca="1">INDIRECT(CONCATENATE("'",Variables!$B$1,"'!",ADDRESS($A15,J$2)))</f>
        <v>243.89</v>
      </c>
      <c r="K15" s="75">
        <f ca="1">INDIRECT(CONCATENATE("'",Variables!$B$1,"'!",ADDRESS($A15,K$2)))</f>
        <v>211.63</v>
      </c>
      <c r="L15" s="75">
        <f ca="1">INDIRECT(CONCATENATE("'",Variables!$B$1,"'!",ADDRESS($A15,L$2)))</f>
        <v>211.79</v>
      </c>
      <c r="M15" s="76" t="s">
        <v>48</v>
      </c>
      <c r="N15" s="20">
        <v>2.1000000000000001E-2</v>
      </c>
      <c r="O15" s="19"/>
      <c r="P15" s="41"/>
      <c r="Q15" s="76" t="s">
        <v>48</v>
      </c>
      <c r="R15" s="41"/>
      <c r="S15" s="41"/>
      <c r="T15" s="41"/>
      <c r="U15" s="41"/>
      <c r="V15" s="41"/>
      <c r="W15" s="41"/>
      <c r="X15" s="41"/>
    </row>
    <row r="16" spans="1:24" ht="15.75" thickBot="1">
      <c r="A16" s="41">
        <v>17</v>
      </c>
      <c r="B16" s="118" t="s">
        <v>49</v>
      </c>
      <c r="C16" s="121" t="s">
        <v>34</v>
      </c>
      <c r="D16" s="74" t="s">
        <v>35</v>
      </c>
      <c r="E16" s="75">
        <f ca="1">INDIRECT(CONCATENATE("'",Variables!$B$1,"'!",ADDRESS($A16,E$2)))</f>
        <v>90.98</v>
      </c>
      <c r="F16" s="75">
        <f ca="1">INDIRECT(CONCATENATE("'",Variables!$B$1,"'!",ADDRESS($A16,F$2)))</f>
        <v>93.09</v>
      </c>
      <c r="G16" s="75">
        <f ca="1">INDIRECT(CONCATENATE("'",Variables!$B$1,"'!",ADDRESS($A16,G$2)))</f>
        <v>103.84</v>
      </c>
      <c r="H16" s="75">
        <f ca="1">INDIRECT(CONCATENATE("'",Variables!$B$1,"'!",ADDRESS($A16,H$2)))</f>
        <v>92.6</v>
      </c>
      <c r="I16" s="75">
        <f ca="1">INDIRECT(CONCATENATE("'",Variables!$B$1,"'!",ADDRESS($A16,I$2)))</f>
        <v>103.9</v>
      </c>
      <c r="J16" s="75">
        <f ca="1">INDIRECT(CONCATENATE("'",Variables!$B$1,"'!",ADDRESS($A16,J$2)))</f>
        <v>115.49</v>
      </c>
      <c r="K16" s="75">
        <f ca="1">INDIRECT(CONCATENATE("'",Variables!$B$1,"'!",ADDRESS($A16,K$2)))</f>
        <v>103.37</v>
      </c>
      <c r="L16" s="75">
        <f ca="1">INDIRECT(CONCATENATE("'",Variables!$B$1,"'!",ADDRESS($A16,L$2)))</f>
        <v>100.3</v>
      </c>
      <c r="M16" s="76" t="s">
        <v>50</v>
      </c>
      <c r="N16" s="14">
        <v>2.4750000000000001E-2</v>
      </c>
      <c r="O16" s="15">
        <f>SUM(N16:N18)</f>
        <v>8.2500000000000004E-2</v>
      </c>
      <c r="P16" s="41"/>
      <c r="Q16" s="76" t="s">
        <v>50</v>
      </c>
      <c r="R16" s="41"/>
      <c r="S16" s="41"/>
      <c r="T16" s="41"/>
      <c r="U16" s="41"/>
      <c r="V16" s="41"/>
      <c r="W16" s="41"/>
      <c r="X16" s="41"/>
    </row>
    <row r="17" spans="1:17" ht="15.75" thickBot="1">
      <c r="A17" s="41">
        <v>18</v>
      </c>
      <c r="B17" s="119"/>
      <c r="C17" s="122"/>
      <c r="D17" s="77" t="s">
        <v>37</v>
      </c>
      <c r="E17" s="75">
        <f ca="1">INDIRECT(CONCATENATE("'",Variables!$B$1,"'!",ADDRESS($A17,E$2)))</f>
        <v>89.03</v>
      </c>
      <c r="F17" s="75">
        <f ca="1">INDIRECT(CONCATENATE("'",Variables!$B$1,"'!",ADDRESS($A17,F$2)))</f>
        <v>90.87</v>
      </c>
      <c r="G17" s="75">
        <f ca="1">INDIRECT(CONCATENATE("'",Variables!$B$1,"'!",ADDRESS($A17,G$2)))</f>
        <v>101.41</v>
      </c>
      <c r="H17" s="75">
        <f ca="1">INDIRECT(CONCATENATE("'",Variables!$B$1,"'!",ADDRESS($A17,H$2)))</f>
        <v>90.81</v>
      </c>
      <c r="I17" s="75">
        <f ca="1">INDIRECT(CONCATENATE("'",Variables!$B$1,"'!",ADDRESS($A17,I$2)))</f>
        <v>101.32</v>
      </c>
      <c r="J17" s="75">
        <f ca="1">INDIRECT(CONCATENATE("'",Variables!$B$1,"'!",ADDRESS($A17,J$2)))</f>
        <v>112.78</v>
      </c>
      <c r="K17" s="75">
        <f ca="1">INDIRECT(CONCATENATE("'",Variables!$B$1,"'!",ADDRESS($A17,K$2)))</f>
        <v>101.53</v>
      </c>
      <c r="L17" s="75">
        <f ca="1">INDIRECT(CONCATENATE("'",Variables!$B$1,"'!",ADDRESS($A17,L$2)))</f>
        <v>98.69</v>
      </c>
      <c r="M17" s="76" t="s">
        <v>51</v>
      </c>
      <c r="N17" s="17">
        <v>4.1250000000000002E-2</v>
      </c>
      <c r="O17" s="18"/>
      <c r="P17" s="41"/>
      <c r="Q17" s="76" t="s">
        <v>51</v>
      </c>
    </row>
    <row r="18" spans="1:17" ht="15.75" thickBot="1">
      <c r="A18" s="41">
        <v>19</v>
      </c>
      <c r="B18" s="119"/>
      <c r="C18" s="123"/>
      <c r="D18" s="78" t="s">
        <v>39</v>
      </c>
      <c r="E18" s="75">
        <f ca="1">INDIRECT(CONCATENATE("'",Variables!$B$1,"'!",ADDRESS($A18,E$2)))</f>
        <v>87.62</v>
      </c>
      <c r="F18" s="75">
        <f ca="1">INDIRECT(CONCATENATE("'",Variables!$B$1,"'!",ADDRESS($A18,F$2)))</f>
        <v>89.26</v>
      </c>
      <c r="G18" s="75">
        <f ca="1">INDIRECT(CONCATENATE("'",Variables!$B$1,"'!",ADDRESS($A18,G$2)))</f>
        <v>99.62</v>
      </c>
      <c r="H18" s="75">
        <f ca="1">INDIRECT(CONCATENATE("'",Variables!$B$1,"'!",ADDRESS($A18,H$2)))</f>
        <v>89.46</v>
      </c>
      <c r="I18" s="75">
        <f ca="1">INDIRECT(CONCATENATE("'",Variables!$B$1,"'!",ADDRESS($A18,I$2)))</f>
        <v>99.41</v>
      </c>
      <c r="J18" s="75">
        <f ca="1">INDIRECT(CONCATENATE("'",Variables!$B$1,"'!",ADDRESS($A18,J$2)))</f>
        <v>110.59</v>
      </c>
      <c r="K18" s="75">
        <f ca="1">INDIRECT(CONCATENATE("'",Variables!$B$1,"'!",ADDRESS($A18,K$2)))</f>
        <v>99.76</v>
      </c>
      <c r="L18" s="75">
        <f ca="1">INDIRECT(CONCATENATE("'",Variables!$B$1,"'!",ADDRESS($A18,L$2)))</f>
        <v>97.46</v>
      </c>
      <c r="M18" s="76" t="s">
        <v>52</v>
      </c>
      <c r="N18" s="17">
        <v>1.6500000000000001E-2</v>
      </c>
      <c r="O18" s="19"/>
      <c r="P18" s="41"/>
      <c r="Q18" s="76" t="s">
        <v>52</v>
      </c>
    </row>
    <row r="19" spans="1:17" ht="15.75" thickBot="1">
      <c r="A19" s="41">
        <v>20</v>
      </c>
      <c r="B19" s="119"/>
      <c r="C19" s="124" t="s">
        <v>37</v>
      </c>
      <c r="D19" s="80" t="s">
        <v>35</v>
      </c>
      <c r="E19" s="75">
        <f ca="1">INDIRECT(CONCATENATE("'",Variables!$B$1,"'!",ADDRESS($A19,E$2)))</f>
        <v>125.79</v>
      </c>
      <c r="F19" s="75">
        <f ca="1">INDIRECT(CONCATENATE("'",Variables!$B$1,"'!",ADDRESS($A19,F$2)))</f>
        <v>129.54</v>
      </c>
      <c r="G19" s="75">
        <f ca="1">INDIRECT(CONCATENATE("'",Variables!$B$1,"'!",ADDRESS($A19,G$2)))</f>
        <v>149.01</v>
      </c>
      <c r="H19" s="75">
        <f ca="1">INDIRECT(CONCATENATE("'",Variables!$B$1,"'!",ADDRESS($A19,H$2)))</f>
        <v>128.38</v>
      </c>
      <c r="I19" s="75">
        <f ca="1">INDIRECT(CONCATENATE("'",Variables!$B$1,"'!",ADDRESS($A19,I$2)))</f>
        <v>149.44</v>
      </c>
      <c r="J19" s="75">
        <f ca="1">INDIRECT(CONCATENATE("'",Variables!$B$1,"'!",ADDRESS($A19,J$2)))</f>
        <v>170.9</v>
      </c>
      <c r="K19" s="75">
        <f ca="1">INDIRECT(CONCATENATE("'",Variables!$B$1,"'!",ADDRESS($A19,K$2)))</f>
        <v>147.08000000000001</v>
      </c>
      <c r="L19" s="75">
        <f ca="1">INDIRECT(CONCATENATE("'",Variables!$B$1,"'!",ADDRESS($A19,L$2)))</f>
        <v>143.31</v>
      </c>
      <c r="M19" s="76" t="s">
        <v>53</v>
      </c>
      <c r="N19" s="20">
        <v>8.2500000000000004E-2</v>
      </c>
      <c r="O19" s="15">
        <f>SUM(N19:N21)</f>
        <v>0.27500000000000002</v>
      </c>
      <c r="P19" s="41"/>
      <c r="Q19" s="76" t="s">
        <v>53</v>
      </c>
    </row>
    <row r="20" spans="1:17" ht="15.75" thickBot="1">
      <c r="A20" s="41">
        <v>21</v>
      </c>
      <c r="B20" s="119"/>
      <c r="C20" s="133"/>
      <c r="D20" s="81" t="s">
        <v>37</v>
      </c>
      <c r="E20" s="75">
        <f ca="1">INDIRECT(CONCATENATE("'",Variables!$B$1,"'!",ADDRESS($A20,E$2)))</f>
        <v>124.09</v>
      </c>
      <c r="F20" s="75">
        <f ca="1">INDIRECT(CONCATENATE("'",Variables!$B$1,"'!",ADDRESS($A20,F$2)))</f>
        <v>127.39</v>
      </c>
      <c r="G20" s="75">
        <f ca="1">INDIRECT(CONCATENATE("'",Variables!$B$1,"'!",ADDRESS($A20,G$2)))</f>
        <v>146.33000000000001</v>
      </c>
      <c r="H20" s="75">
        <f ca="1">INDIRECT(CONCATENATE("'",Variables!$B$1,"'!",ADDRESS($A20,H$2)))</f>
        <v>127.13</v>
      </c>
      <c r="I20" s="75">
        <f ca="1">INDIRECT(CONCATENATE("'",Variables!$B$1,"'!",ADDRESS($A20,I$2)))</f>
        <v>146.56</v>
      </c>
      <c r="J20" s="75">
        <f ca="1">INDIRECT(CONCATENATE("'",Variables!$B$1,"'!",ADDRESS($A20,J$2)))</f>
        <v>166.48</v>
      </c>
      <c r="K20" s="75">
        <f ca="1">INDIRECT(CONCATENATE("'",Variables!$B$1,"'!",ADDRESS($A20,K$2)))</f>
        <v>144.68</v>
      </c>
      <c r="L20" s="75">
        <f ca="1">INDIRECT(CONCATENATE("'",Variables!$B$1,"'!",ADDRESS($A20,L$2)))</f>
        <v>141.19999999999999</v>
      </c>
      <c r="M20" s="76" t="s">
        <v>54</v>
      </c>
      <c r="N20" s="22">
        <v>0.13750000000000001</v>
      </c>
      <c r="O20" s="18"/>
      <c r="P20" s="41"/>
      <c r="Q20" s="76" t="s">
        <v>54</v>
      </c>
    </row>
    <row r="21" spans="1:17" ht="15.75" thickBot="1">
      <c r="A21" s="41">
        <v>22</v>
      </c>
      <c r="B21" s="119"/>
      <c r="C21" s="123"/>
      <c r="D21" s="82" t="s">
        <v>39</v>
      </c>
      <c r="E21" s="75">
        <f ca="1">INDIRECT(CONCATENATE("'",Variables!$B$1,"'!",ADDRESS($A21,E$2)))</f>
        <v>122.34</v>
      </c>
      <c r="F21" s="75">
        <f ca="1">INDIRECT(CONCATENATE("'",Variables!$B$1,"'!",ADDRESS($A21,F$2)))</f>
        <v>125.14</v>
      </c>
      <c r="G21" s="75">
        <f ca="1">INDIRECT(CONCATENATE("'",Variables!$B$1,"'!",ADDRESS($A21,G$2)))</f>
        <v>143.65</v>
      </c>
      <c r="H21" s="75">
        <f ca="1">INDIRECT(CONCATENATE("'",Variables!$B$1,"'!",ADDRESS($A21,H$2)))</f>
        <v>125.18</v>
      </c>
      <c r="I21" s="75">
        <f ca="1">INDIRECT(CONCATENATE("'",Variables!$B$1,"'!",ADDRESS($A21,I$2)))</f>
        <v>143.81</v>
      </c>
      <c r="J21" s="75">
        <f ca="1">INDIRECT(CONCATENATE("'",Variables!$B$1,"'!",ADDRESS($A21,J$2)))</f>
        <v>162.85</v>
      </c>
      <c r="K21" s="75">
        <f ca="1">INDIRECT(CONCATENATE("'",Variables!$B$1,"'!",ADDRESS($A21,K$2)))</f>
        <v>142.5</v>
      </c>
      <c r="L21" s="75">
        <f ca="1">INDIRECT(CONCATENATE("'",Variables!$B$1,"'!",ADDRESS($A21,L$2)))</f>
        <v>139.41999999999999</v>
      </c>
      <c r="M21" s="76" t="s">
        <v>55</v>
      </c>
      <c r="N21" s="24">
        <v>5.5000000000000007E-2</v>
      </c>
      <c r="O21" s="19"/>
      <c r="P21" s="41"/>
      <c r="Q21" s="76" t="s">
        <v>55</v>
      </c>
    </row>
    <row r="22" spans="1:17" ht="15.75" thickBot="1">
      <c r="A22" s="41">
        <v>23</v>
      </c>
      <c r="B22" s="119"/>
      <c r="C22" s="125" t="s">
        <v>45</v>
      </c>
      <c r="D22" s="74" t="s">
        <v>35</v>
      </c>
      <c r="E22" s="75">
        <f ca="1">INDIRECT(CONCATENATE("'",Variables!$B$1,"'!",ADDRESS($A22,E$2)))</f>
        <v>180.88</v>
      </c>
      <c r="F22" s="75">
        <f ca="1">INDIRECT(CONCATENATE("'",Variables!$B$1,"'!",ADDRESS($A22,F$2)))</f>
        <v>186.61</v>
      </c>
      <c r="G22" s="75">
        <f ca="1">INDIRECT(CONCATENATE("'",Variables!$B$1,"'!",ADDRESS($A22,G$2)))</f>
        <v>230.88</v>
      </c>
      <c r="H22" s="75">
        <f ca="1">INDIRECT(CONCATENATE("'",Variables!$B$1,"'!",ADDRESS($A22,H$2)))</f>
        <v>186.56</v>
      </c>
      <c r="I22" s="75">
        <f ca="1">INDIRECT(CONCATENATE("'",Variables!$B$1,"'!",ADDRESS($A22,I$2)))</f>
        <v>231.05</v>
      </c>
      <c r="J22" s="75">
        <f ca="1">INDIRECT(CONCATENATE("'",Variables!$B$1,"'!",ADDRESS($A22,J$2)))</f>
        <v>277.20999999999998</v>
      </c>
      <c r="K22" s="75">
        <f ca="1">INDIRECT(CONCATENATE("'",Variables!$B$1,"'!",ADDRESS($A22,K$2)))</f>
        <v>225.87</v>
      </c>
      <c r="L22" s="75">
        <f ca="1">INDIRECT(CONCATENATE("'",Variables!$B$1,"'!",ADDRESS($A22,L$2)))</f>
        <v>218.68</v>
      </c>
      <c r="M22" s="76" t="s">
        <v>56</v>
      </c>
      <c r="N22" s="17">
        <v>5.7749999999999996E-2</v>
      </c>
      <c r="O22" s="15">
        <f>SUM(N22:N24)</f>
        <v>0.1925</v>
      </c>
      <c r="P22" s="41"/>
      <c r="Q22" s="76" t="s">
        <v>56</v>
      </c>
    </row>
    <row r="23" spans="1:17" ht="15.75" thickBot="1">
      <c r="A23" s="41">
        <v>24</v>
      </c>
      <c r="B23" s="119"/>
      <c r="C23" s="122"/>
      <c r="D23" s="77" t="s">
        <v>37</v>
      </c>
      <c r="E23" s="75">
        <f ca="1">INDIRECT(CONCATENATE("'",Variables!$B$1,"'!",ADDRESS($A23,E$2)))</f>
        <v>178.22</v>
      </c>
      <c r="F23" s="75">
        <f ca="1">INDIRECT(CONCATENATE("'",Variables!$B$1,"'!",ADDRESS($A23,F$2)))</f>
        <v>183.24</v>
      </c>
      <c r="G23" s="75">
        <f ca="1">INDIRECT(CONCATENATE("'",Variables!$B$1,"'!",ADDRESS($A23,G$2)))</f>
        <v>225.98</v>
      </c>
      <c r="H23" s="75">
        <f ca="1">INDIRECT(CONCATENATE("'",Variables!$B$1,"'!",ADDRESS($A23,H$2)))</f>
        <v>183.88</v>
      </c>
      <c r="I23" s="75">
        <f ca="1">INDIRECT(CONCATENATE("'",Variables!$B$1,"'!",ADDRESS($A23,I$2)))</f>
        <v>226.24</v>
      </c>
      <c r="J23" s="75">
        <f ca="1">INDIRECT(CONCATENATE("'",Variables!$B$1,"'!",ADDRESS($A23,J$2)))</f>
        <v>269.77</v>
      </c>
      <c r="K23" s="75">
        <f ca="1">INDIRECT(CONCATENATE("'",Variables!$B$1,"'!",ADDRESS($A23,K$2)))</f>
        <v>221.91</v>
      </c>
      <c r="L23" s="75">
        <f ca="1">INDIRECT(CONCATENATE("'",Variables!$B$1,"'!",ADDRESS($A23,L$2)))</f>
        <v>215.8</v>
      </c>
      <c r="M23" s="76" t="s">
        <v>57</v>
      </c>
      <c r="N23" s="17">
        <v>9.6250000000000002E-2</v>
      </c>
      <c r="O23" s="18"/>
      <c r="P23" s="41"/>
      <c r="Q23" s="76" t="s">
        <v>57</v>
      </c>
    </row>
    <row r="24" spans="1:17" ht="15.75" thickBot="1">
      <c r="A24" s="41">
        <v>25</v>
      </c>
      <c r="B24" s="120"/>
      <c r="C24" s="126"/>
      <c r="D24" s="79" t="s">
        <v>39</v>
      </c>
      <c r="E24" s="75">
        <f ca="1">INDIRECT(CONCATENATE("'",Variables!$B$1,"'!",ADDRESS($A24,E$2)))</f>
        <v>176.56</v>
      </c>
      <c r="F24" s="75">
        <f ca="1">INDIRECT(CONCATENATE("'",Variables!$B$1,"'!",ADDRESS($A24,F$2)))</f>
        <v>181.06</v>
      </c>
      <c r="G24" s="75">
        <f ca="1">INDIRECT(CONCATENATE("'",Variables!$B$1,"'!",ADDRESS($A24,G$2)))</f>
        <v>222.54</v>
      </c>
      <c r="H24" s="75">
        <f ca="1">INDIRECT(CONCATENATE("'",Variables!$B$1,"'!",ADDRESS($A24,H$2)))</f>
        <v>182.45</v>
      </c>
      <c r="I24" s="75">
        <f ca="1">INDIRECT(CONCATENATE("'",Variables!$B$1,"'!",ADDRESS($A24,I$2)))</f>
        <v>222.57</v>
      </c>
      <c r="J24" s="75">
        <f ca="1">INDIRECT(CONCATENATE("'",Variables!$B$1,"'!",ADDRESS($A24,J$2)))</f>
        <v>263.45999999999998</v>
      </c>
      <c r="K24" s="75">
        <f ca="1">INDIRECT(CONCATENATE("'",Variables!$B$1,"'!",ADDRESS($A24,K$2)))</f>
        <v>219.65</v>
      </c>
      <c r="L24" s="75">
        <f ca="1">INDIRECT(CONCATENATE("'",Variables!$B$1,"'!",ADDRESS($A24,L$2)))</f>
        <v>213.31</v>
      </c>
      <c r="M24" s="76" t="s">
        <v>58</v>
      </c>
      <c r="N24" s="25">
        <v>3.8500000000000006E-2</v>
      </c>
      <c r="O24" s="19"/>
      <c r="P24" s="41"/>
      <c r="Q24" s="76" t="s">
        <v>58</v>
      </c>
    </row>
    <row r="25" spans="1:17" ht="15.75" thickBot="1">
      <c r="A25" s="41">
        <v>26</v>
      </c>
      <c r="B25" s="118" t="s">
        <v>59</v>
      </c>
      <c r="C25" s="121" t="s">
        <v>34</v>
      </c>
      <c r="D25" s="74" t="s">
        <v>35</v>
      </c>
      <c r="E25" s="75">
        <f ca="1">INDIRECT(CONCATENATE("'",Variables!$B$1,"'!",ADDRESS($A25,E$2)))</f>
        <v>86.61</v>
      </c>
      <c r="F25" s="75">
        <f ca="1">INDIRECT(CONCATENATE("'",Variables!$B$1,"'!",ADDRESS($A25,F$2)))</f>
        <v>88.75</v>
      </c>
      <c r="G25" s="75">
        <f ca="1">INDIRECT(CONCATENATE("'",Variables!$B$1,"'!",ADDRESS($A25,G$2)))</f>
        <v>106</v>
      </c>
      <c r="H25" s="75">
        <f ca="1">INDIRECT(CONCATENATE("'",Variables!$B$1,"'!",ADDRESS($A25,H$2)))</f>
        <v>88.9</v>
      </c>
      <c r="I25" s="75">
        <f ca="1">INDIRECT(CONCATENATE("'",Variables!$B$1,"'!",ADDRESS($A25,I$2)))</f>
        <v>105.92</v>
      </c>
      <c r="J25" s="75">
        <f ca="1">INDIRECT(CONCATENATE("'",Variables!$B$1,"'!",ADDRESS($A25,J$2)))</f>
        <v>123.56</v>
      </c>
      <c r="K25" s="75">
        <f ca="1">INDIRECT(CONCATENATE("'",Variables!$B$1,"'!",ADDRESS($A25,K$2)))</f>
        <v>106.23</v>
      </c>
      <c r="L25" s="75">
        <f ca="1">INDIRECT(CONCATENATE("'",Variables!$B$1,"'!",ADDRESS($A25,L$2)))</f>
        <v>101.57</v>
      </c>
      <c r="M25" s="76" t="s">
        <v>60</v>
      </c>
      <c r="N25" s="24">
        <v>6.7499999999999999E-3</v>
      </c>
      <c r="O25" s="15">
        <f>SUM(N25:N27)</f>
        <v>2.2499999999999999E-2</v>
      </c>
      <c r="P25" s="41"/>
      <c r="Q25" s="76" t="s">
        <v>60</v>
      </c>
    </row>
    <row r="26" spans="1:17" ht="15.75" thickBot="1">
      <c r="A26" s="41">
        <v>27</v>
      </c>
      <c r="B26" s="119"/>
      <c r="C26" s="122"/>
      <c r="D26" s="77" t="s">
        <v>37</v>
      </c>
      <c r="E26" s="75">
        <f ca="1">INDIRECT(CONCATENATE("'",Variables!$B$1,"'!",ADDRESS($A26,E$2)))</f>
        <v>84.68</v>
      </c>
      <c r="F26" s="75">
        <f ca="1">INDIRECT(CONCATENATE("'",Variables!$B$1,"'!",ADDRESS($A26,F$2)))</f>
        <v>86.54</v>
      </c>
      <c r="G26" s="75">
        <f ca="1">INDIRECT(CONCATENATE("'",Variables!$B$1,"'!",ADDRESS($A26,G$2)))</f>
        <v>103.97</v>
      </c>
      <c r="H26" s="75">
        <f ca="1">INDIRECT(CONCATENATE("'",Variables!$B$1,"'!",ADDRESS($A26,H$2)))</f>
        <v>87.06</v>
      </c>
      <c r="I26" s="75">
        <f ca="1">INDIRECT(CONCATENATE("'",Variables!$B$1,"'!",ADDRESS($A26,I$2)))</f>
        <v>103.71</v>
      </c>
      <c r="J26" s="75">
        <f ca="1">INDIRECT(CONCATENATE("'",Variables!$B$1,"'!",ADDRESS($A26,J$2)))</f>
        <v>120.9</v>
      </c>
      <c r="K26" s="75">
        <f ca="1">INDIRECT(CONCATENATE("'",Variables!$B$1,"'!",ADDRESS($A26,K$2)))</f>
        <v>104.19</v>
      </c>
      <c r="L26" s="75">
        <f ca="1">INDIRECT(CONCATENATE("'",Variables!$B$1,"'!",ADDRESS($A26,L$2)))</f>
        <v>99.92</v>
      </c>
      <c r="M26" s="76" t="s">
        <v>61</v>
      </c>
      <c r="N26" s="17">
        <v>1.125E-2</v>
      </c>
      <c r="O26" s="18"/>
      <c r="P26" s="41"/>
      <c r="Q26" s="76" t="s">
        <v>61</v>
      </c>
    </row>
    <row r="27" spans="1:17" ht="15.75" thickBot="1">
      <c r="A27" s="41">
        <v>28</v>
      </c>
      <c r="B27" s="119"/>
      <c r="C27" s="123"/>
      <c r="D27" s="78" t="s">
        <v>39</v>
      </c>
      <c r="E27" s="75">
        <f ca="1">INDIRECT(CONCATENATE("'",Variables!$B$1,"'!",ADDRESS($A27,E$2)))</f>
        <v>83.27</v>
      </c>
      <c r="F27" s="75">
        <f ca="1">INDIRECT(CONCATENATE("'",Variables!$B$1,"'!",ADDRESS($A27,F$2)))</f>
        <v>84.84</v>
      </c>
      <c r="G27" s="75">
        <f ca="1">INDIRECT(CONCATENATE("'",Variables!$B$1,"'!",ADDRESS($A27,G$2)))</f>
        <v>102.18</v>
      </c>
      <c r="H27" s="75">
        <f ca="1">INDIRECT(CONCATENATE("'",Variables!$B$1,"'!",ADDRESS($A27,H$2)))</f>
        <v>85.69</v>
      </c>
      <c r="I27" s="75">
        <f ca="1">INDIRECT(CONCATENATE("'",Variables!$B$1,"'!",ADDRESS($A27,I$2)))</f>
        <v>101.84</v>
      </c>
      <c r="J27" s="75">
        <f ca="1">INDIRECT(CONCATENATE("'",Variables!$B$1,"'!",ADDRESS($A27,J$2)))</f>
        <v>118.67</v>
      </c>
      <c r="K27" s="75">
        <f ca="1">INDIRECT(CONCATENATE("'",Variables!$B$1,"'!",ADDRESS($A27,K$2)))</f>
        <v>102.42</v>
      </c>
      <c r="L27" s="75">
        <f ca="1">INDIRECT(CONCATENATE("'",Variables!$B$1,"'!",ADDRESS($A27,L$2)))</f>
        <v>98.7</v>
      </c>
      <c r="M27" s="76" t="s">
        <v>62</v>
      </c>
      <c r="N27" s="17">
        <v>4.4999999999999997E-3</v>
      </c>
      <c r="O27" s="19"/>
      <c r="P27" s="41"/>
      <c r="Q27" s="76" t="s">
        <v>62</v>
      </c>
    </row>
    <row r="28" spans="1:17" ht="15.75" thickBot="1">
      <c r="A28" s="41">
        <v>29</v>
      </c>
      <c r="B28" s="119"/>
      <c r="C28" s="124" t="s">
        <v>37</v>
      </c>
      <c r="D28" s="74" t="s">
        <v>35</v>
      </c>
      <c r="E28" s="75">
        <f ca="1">INDIRECT(CONCATENATE("'",Variables!$B$1,"'!",ADDRESS($A28,E$2)))</f>
        <v>120.37</v>
      </c>
      <c r="F28" s="75">
        <f ca="1">INDIRECT(CONCATENATE("'",Variables!$B$1,"'!",ADDRESS($A28,F$2)))</f>
        <v>124.18</v>
      </c>
      <c r="G28" s="75">
        <f ca="1">INDIRECT(CONCATENATE("'",Variables!$B$1,"'!",ADDRESS($A28,G$2)))</f>
        <v>154.54</v>
      </c>
      <c r="H28" s="75">
        <f ca="1">INDIRECT(CONCATENATE("'",Variables!$B$1,"'!",ADDRESS($A28,H$2)))</f>
        <v>124.05</v>
      </c>
      <c r="I28" s="75">
        <f ca="1">INDIRECT(CONCATENATE("'",Variables!$B$1,"'!",ADDRESS($A28,I$2)))</f>
        <v>154.38</v>
      </c>
      <c r="J28" s="75">
        <f ca="1">INDIRECT(CONCATENATE("'",Variables!$B$1,"'!",ADDRESS($A28,J$2)))</f>
        <v>184.27</v>
      </c>
      <c r="K28" s="75">
        <f ca="1">INDIRECT(CONCATENATE("'",Variables!$B$1,"'!",ADDRESS($A28,K$2)))</f>
        <v>152.83000000000001</v>
      </c>
      <c r="L28" s="75">
        <f ca="1">INDIRECT(CONCATENATE("'",Variables!$B$1,"'!",ADDRESS($A28,L$2)))</f>
        <v>145.87</v>
      </c>
      <c r="M28" s="76" t="s">
        <v>63</v>
      </c>
      <c r="N28" s="17">
        <v>2.2499999999999999E-2</v>
      </c>
      <c r="O28" s="15">
        <f>SUM(N28:N30)</f>
        <v>7.4999999999999997E-2</v>
      </c>
      <c r="P28" s="41"/>
      <c r="Q28" s="76" t="s">
        <v>63</v>
      </c>
    </row>
    <row r="29" spans="1:17" ht="15.75" thickBot="1">
      <c r="A29" s="41">
        <v>30</v>
      </c>
      <c r="B29" s="119"/>
      <c r="C29" s="122"/>
      <c r="D29" s="77" t="s">
        <v>37</v>
      </c>
      <c r="E29" s="75">
        <f ca="1">INDIRECT(CONCATENATE("'",Variables!$B$1,"'!",ADDRESS($A29,E$2)))</f>
        <v>117.92</v>
      </c>
      <c r="F29" s="75">
        <f ca="1">INDIRECT(CONCATENATE("'",Variables!$B$1,"'!",ADDRESS($A29,F$2)))</f>
        <v>121.25</v>
      </c>
      <c r="G29" s="75">
        <f ca="1">INDIRECT(CONCATENATE("'",Variables!$B$1,"'!",ADDRESS($A29,G$2)))</f>
        <v>151.02000000000001</v>
      </c>
      <c r="H29" s="75">
        <f ca="1">INDIRECT(CONCATENATE("'",Variables!$B$1,"'!",ADDRESS($A29,H$2)))</f>
        <v>121.79</v>
      </c>
      <c r="I29" s="75">
        <f ca="1">INDIRECT(CONCATENATE("'",Variables!$B$1,"'!",ADDRESS($A29,I$2)))</f>
        <v>150.69999999999999</v>
      </c>
      <c r="J29" s="75">
        <f ca="1">INDIRECT(CONCATENATE("'",Variables!$B$1,"'!",ADDRESS($A29,J$2)))</f>
        <v>179.9</v>
      </c>
      <c r="K29" s="75">
        <f ca="1">INDIRECT(CONCATENATE("'",Variables!$B$1,"'!",ADDRESS($A29,K$2)))</f>
        <v>149.47</v>
      </c>
      <c r="L29" s="75">
        <f ca="1">INDIRECT(CONCATENATE("'",Variables!$B$1,"'!",ADDRESS($A29,L$2)))</f>
        <v>143.72</v>
      </c>
      <c r="M29" s="76" t="s">
        <v>64</v>
      </c>
      <c r="N29" s="17">
        <v>3.7499999999999999E-2</v>
      </c>
      <c r="O29" s="18"/>
      <c r="P29" s="41"/>
      <c r="Q29" s="76" t="s">
        <v>64</v>
      </c>
    </row>
    <row r="30" spans="1:17" ht="15.75" thickBot="1">
      <c r="A30">
        <f>A29+1</f>
        <v>31</v>
      </c>
      <c r="B30" s="119"/>
      <c r="C30" s="123"/>
      <c r="D30" s="78" t="s">
        <v>39</v>
      </c>
      <c r="E30" s="75">
        <f ca="1">INDIRECT(CONCATENATE("'",Variables!$B$1,"'!",ADDRESS($A30,E$2)))</f>
        <v>116.09</v>
      </c>
      <c r="F30" s="75">
        <f ca="1">INDIRECT(CONCATENATE("'",Variables!$B$1,"'!",ADDRESS($A30,F$2)))</f>
        <v>118.92</v>
      </c>
      <c r="G30" s="75">
        <f ca="1">INDIRECT(CONCATENATE("'",Variables!$B$1,"'!",ADDRESS($A30,G$2)))</f>
        <v>148.32</v>
      </c>
      <c r="H30" s="75">
        <f ca="1">INDIRECT(CONCATENATE("'",Variables!$B$1,"'!",ADDRESS($A30,H$2)))</f>
        <v>119.97</v>
      </c>
      <c r="I30" s="75">
        <f ca="1">INDIRECT(CONCATENATE("'",Variables!$B$1,"'!",ADDRESS($A30,I$2)))</f>
        <v>147.79</v>
      </c>
      <c r="J30" s="75">
        <f ca="1">INDIRECT(CONCATENATE("'",Variables!$B$1,"'!",ADDRESS($A30,J$2)))</f>
        <v>176.32</v>
      </c>
      <c r="K30" s="75">
        <f ca="1">INDIRECT(CONCATENATE("'",Variables!$B$1,"'!",ADDRESS($A30,K$2)))</f>
        <v>147.43</v>
      </c>
      <c r="L30" s="75">
        <f ca="1">INDIRECT(CONCATENATE("'",Variables!$B$1,"'!",ADDRESS($A30,L$2)))</f>
        <v>141.99</v>
      </c>
      <c r="M30" s="76" t="s">
        <v>65</v>
      </c>
      <c r="N30" s="17">
        <v>1.4999999999999999E-2</v>
      </c>
      <c r="O30" s="19"/>
      <c r="P30" s="41"/>
      <c r="Q30" s="76" t="s">
        <v>65</v>
      </c>
    </row>
    <row r="31" spans="1:17" ht="15.75" thickBot="1">
      <c r="A31">
        <f t="shared" ref="A31:A49" si="1">A30+1</f>
        <v>32</v>
      </c>
      <c r="B31" s="119"/>
      <c r="C31" s="125" t="s">
        <v>45</v>
      </c>
      <c r="D31" s="74" t="s">
        <v>35</v>
      </c>
      <c r="E31" s="75">
        <f ca="1">INDIRECT(CONCATENATE("'",Variables!$B$1,"'!",ADDRESS($A31,E$2)))</f>
        <v>170.26</v>
      </c>
      <c r="F31" s="75">
        <f ca="1">INDIRECT(CONCATENATE("'",Variables!$B$1,"'!",ADDRESS($A31,F$2)))</f>
        <v>176.1</v>
      </c>
      <c r="G31" s="75">
        <f ca="1">INDIRECT(CONCATENATE("'",Variables!$B$1,"'!",ADDRESS($A31,G$2)))</f>
        <v>241.04</v>
      </c>
      <c r="H31" s="75">
        <f ca="1">INDIRECT(CONCATENATE("'",Variables!$B$1,"'!",ADDRESS($A31,H$2)))</f>
        <v>177.56</v>
      </c>
      <c r="I31" s="75">
        <f ca="1">INDIRECT(CONCATENATE("'",Variables!$B$1,"'!",ADDRESS($A31,I$2)))</f>
        <v>240.08</v>
      </c>
      <c r="J31" s="75">
        <f ca="1">INDIRECT(CONCATENATE("'",Variables!$B$1,"'!",ADDRESS($A31,J$2)))</f>
        <v>302.97000000000003</v>
      </c>
      <c r="K31" s="75">
        <f ca="1">INDIRECT(CONCATENATE("'",Variables!$B$1,"'!",ADDRESS($A31,K$2)))</f>
        <v>235.01</v>
      </c>
      <c r="L31" s="75">
        <f ca="1">INDIRECT(CONCATENATE("'",Variables!$B$1,"'!",ADDRESS($A31,L$2)))</f>
        <v>223.6</v>
      </c>
      <c r="M31" s="76" t="s">
        <v>66</v>
      </c>
      <c r="N31" s="17">
        <v>1.575E-2</v>
      </c>
      <c r="O31" s="15">
        <f>SUM(N31:N33)</f>
        <v>5.2499999999999998E-2</v>
      </c>
      <c r="P31" s="41"/>
      <c r="Q31" s="76" t="s">
        <v>66</v>
      </c>
    </row>
    <row r="32" spans="1:17" ht="15.75" thickBot="1">
      <c r="A32">
        <f t="shared" si="1"/>
        <v>33</v>
      </c>
      <c r="B32" s="119"/>
      <c r="C32" s="122"/>
      <c r="D32" s="77" t="s">
        <v>37</v>
      </c>
      <c r="E32" s="75">
        <f ca="1">INDIRECT(CONCATENATE("'",Variables!$B$1,"'!",ADDRESS($A32,E$2)))</f>
        <v>167.96</v>
      </c>
      <c r="F32" s="75">
        <f ca="1">INDIRECT(CONCATENATE("'",Variables!$B$1,"'!",ADDRESS($A32,F$2)))</f>
        <v>172.88</v>
      </c>
      <c r="G32" s="75">
        <f ca="1">INDIRECT(CONCATENATE("'",Variables!$B$1,"'!",ADDRESS($A32,G$2)))</f>
        <v>236.5</v>
      </c>
      <c r="H32" s="75">
        <f ca="1">INDIRECT(CONCATENATE("'",Variables!$B$1,"'!",ADDRESS($A32,H$2)))</f>
        <v>175.5</v>
      </c>
      <c r="I32" s="75">
        <f ca="1">INDIRECT(CONCATENATE("'",Variables!$B$1,"'!",ADDRESS($A32,I$2)))</f>
        <v>235.37</v>
      </c>
      <c r="J32" s="75">
        <f ca="1">INDIRECT(CONCATENATE("'",Variables!$B$1,"'!",ADDRESS($A32,J$2)))</f>
        <v>295.31</v>
      </c>
      <c r="K32" s="75">
        <f ca="1">INDIRECT(CONCATENATE("'",Variables!$B$1,"'!",ADDRESS($A32,K$2)))</f>
        <v>232.14</v>
      </c>
      <c r="L32" s="75">
        <f ca="1">INDIRECT(CONCATENATE("'",Variables!$B$1,"'!",ADDRESS($A32,L$2)))</f>
        <v>220.67</v>
      </c>
      <c r="M32" s="76" t="s">
        <v>67</v>
      </c>
      <c r="N32" s="17">
        <v>2.6249999999999999E-2</v>
      </c>
      <c r="O32" s="18"/>
      <c r="P32" s="41"/>
      <c r="Q32" s="76" t="s">
        <v>67</v>
      </c>
    </row>
    <row r="33" spans="1:23" ht="15.75" thickBot="1">
      <c r="A33">
        <f t="shared" si="1"/>
        <v>34</v>
      </c>
      <c r="B33" s="120"/>
      <c r="C33" s="126"/>
      <c r="D33" s="79" t="s">
        <v>39</v>
      </c>
      <c r="E33" s="75">
        <f ca="1">INDIRECT(CONCATENATE("'",Variables!$B$1,"'!",ADDRESS($A33,E$2)))</f>
        <v>165.53</v>
      </c>
      <c r="F33" s="75">
        <f ca="1">INDIRECT(CONCATENATE("'",Variables!$B$1,"'!",ADDRESS($A33,F$2)))</f>
        <v>169.96</v>
      </c>
      <c r="G33" s="75">
        <f ca="1">INDIRECT(CONCATENATE("'",Variables!$B$1,"'!",ADDRESS($A33,G$2)))</f>
        <v>232.36</v>
      </c>
      <c r="H33" s="75">
        <f ca="1">INDIRECT(CONCATENATE("'",Variables!$B$1,"'!",ADDRESS($A33,H$2)))</f>
        <v>173.22</v>
      </c>
      <c r="I33" s="75">
        <f ca="1">INDIRECT(CONCATENATE("'",Variables!$B$1,"'!",ADDRESS($A33,I$2)))</f>
        <v>231.21</v>
      </c>
      <c r="J33" s="75">
        <f ca="1">INDIRECT(CONCATENATE("'",Variables!$B$1,"'!",ADDRESS($A33,J$2)))</f>
        <v>289.11</v>
      </c>
      <c r="K33" s="75">
        <f ca="1">INDIRECT(CONCATENATE("'",Variables!$B$1,"'!",ADDRESS($A33,K$2)))</f>
        <v>229.57</v>
      </c>
      <c r="L33" s="75">
        <f ca="1">INDIRECT(CONCATENATE("'",Variables!$B$1,"'!",ADDRESS($A33,L$2)))</f>
        <v>218.31</v>
      </c>
      <c r="M33" s="76" t="s">
        <v>68</v>
      </c>
      <c r="N33" s="25">
        <v>1.0500000000000001E-2</v>
      </c>
      <c r="O33" s="26"/>
      <c r="P33" s="41"/>
      <c r="Q33" s="76" t="s">
        <v>68</v>
      </c>
    </row>
    <row r="34" spans="1:23">
      <c r="A34">
        <f t="shared" si="1"/>
        <v>35</v>
      </c>
    </row>
    <row r="35" spans="1:23" ht="12.75" hidden="1" customHeight="1">
      <c r="A35">
        <f t="shared" si="1"/>
        <v>36</v>
      </c>
      <c r="B35" s="127" t="s">
        <v>94</v>
      </c>
      <c r="C35" s="128"/>
      <c r="D35" s="129"/>
      <c r="E35" s="113" t="str">
        <f>E5</f>
        <v>K19 Sales C25 750MW</v>
      </c>
      <c r="F35" s="113" t="str">
        <f t="shared" ref="F35:L35" si="2">F5</f>
        <v>K19 Imp C31 750 MW</v>
      </c>
      <c r="G35" s="113" t="str">
        <f t="shared" si="2"/>
        <v>K19 Imp Gas 750 MW</v>
      </c>
      <c r="H35" s="113" t="str">
        <f t="shared" si="2"/>
        <v>K19 C25 250 MW</v>
      </c>
      <c r="I35" s="113" t="str">
        <f t="shared" si="2"/>
        <v>K19 Gas 250 MW</v>
      </c>
      <c r="J35" s="113" t="str">
        <f t="shared" si="2"/>
        <v>All Gas</v>
      </c>
      <c r="K35" s="113" t="str">
        <f t="shared" si="2"/>
        <v>K22 Gas</v>
      </c>
      <c r="L35" s="113" t="str">
        <f t="shared" si="2"/>
        <v>Gas C26</v>
      </c>
      <c r="M35" s="113" t="e">
        <f>#REF!</f>
        <v>#REF!</v>
      </c>
      <c r="N35" s="113" t="e">
        <f>#REF!</f>
        <v>#REF!</v>
      </c>
      <c r="O35" s="113" t="e">
        <f>#REF!</f>
        <v>#REF!</v>
      </c>
      <c r="P35" s="113" t="e">
        <f>#REF!</f>
        <v>#REF!</v>
      </c>
      <c r="Q35" s="113" t="e">
        <f>#REF!</f>
        <v>#REF!</v>
      </c>
      <c r="R35" s="113" t="e">
        <f>#REF!</f>
        <v>#REF!</v>
      </c>
      <c r="S35" s="76"/>
      <c r="T35" s="41"/>
      <c r="U35" s="41"/>
      <c r="V35" s="41"/>
      <c r="W35" s="76"/>
    </row>
    <row r="36" spans="1:23" ht="15" hidden="1" customHeight="1">
      <c r="A36">
        <f t="shared" si="1"/>
        <v>37</v>
      </c>
      <c r="B36" s="130"/>
      <c r="C36" s="131"/>
      <c r="D36" s="132"/>
      <c r="E36" s="114"/>
      <c r="F36" s="114"/>
      <c r="G36" s="114"/>
      <c r="H36" s="114"/>
      <c r="I36" s="114"/>
      <c r="J36" s="114"/>
      <c r="K36" s="114"/>
      <c r="L36" s="114"/>
      <c r="M36" s="114"/>
      <c r="N36" s="114"/>
      <c r="O36" s="114"/>
      <c r="P36" s="114"/>
      <c r="Q36" s="114"/>
      <c r="R36" s="114"/>
      <c r="S36" s="42"/>
      <c r="T36" s="41"/>
      <c r="U36" s="41"/>
      <c r="V36" s="41"/>
      <c r="W36" s="42"/>
    </row>
    <row r="37" spans="1:23" ht="15.75" hidden="1">
      <c r="A37">
        <f t="shared" si="1"/>
        <v>38</v>
      </c>
      <c r="B37" s="115" t="s">
        <v>89</v>
      </c>
      <c r="C37" s="116"/>
      <c r="D37" s="117"/>
      <c r="E37" s="83">
        <v>0</v>
      </c>
      <c r="F37" s="83">
        <v>-1.1889832386656281</v>
      </c>
      <c r="G37" s="84">
        <v>-1648.712558736486</v>
      </c>
      <c r="H37" s="84">
        <v>406.47694963299926</v>
      </c>
      <c r="I37" s="84">
        <v>207.23232567116062</v>
      </c>
      <c r="J37" s="84">
        <v>140.73638360625054</v>
      </c>
      <c r="K37" s="84">
        <v>-109.41114199701605</v>
      </c>
      <c r="L37" s="84">
        <v>-105.36494307945863</v>
      </c>
      <c r="M37" s="84">
        <v>-216.82515369620739</v>
      </c>
      <c r="N37" s="84">
        <v>171.10820424530692</v>
      </c>
      <c r="O37" s="84">
        <v>256.22215904132474</v>
      </c>
      <c r="P37" s="84">
        <v>146.77792831331459</v>
      </c>
      <c r="Q37" s="84">
        <v>519.91591376862834</v>
      </c>
      <c r="R37" s="85">
        <v>195.63137126416473</v>
      </c>
      <c r="S37" s="76"/>
      <c r="T37" s="41"/>
      <c r="U37" s="41"/>
      <c r="V37" s="41"/>
      <c r="W37" s="42"/>
    </row>
    <row r="38" spans="1:23" ht="15.75" hidden="1">
      <c r="A38">
        <f t="shared" si="1"/>
        <v>39</v>
      </c>
      <c r="B38" s="110" t="s">
        <v>90</v>
      </c>
      <c r="C38" s="111"/>
      <c r="D38" s="112"/>
      <c r="E38" s="86">
        <v>0</v>
      </c>
      <c r="F38" s="86">
        <v>-2786.6826750506571</v>
      </c>
      <c r="G38" s="87">
        <v>-4702.6393450868254</v>
      </c>
      <c r="H38" s="87">
        <v>-2463.0399555246199</v>
      </c>
      <c r="I38" s="87">
        <v>-2588.8141849125614</v>
      </c>
      <c r="J38" s="87">
        <v>-2734.7675478195511</v>
      </c>
      <c r="K38" s="87">
        <v>-2994.6319192055171</v>
      </c>
      <c r="L38" s="87">
        <v>-3052.3030193848699</v>
      </c>
      <c r="M38" s="87">
        <v>-3460.5831332726411</v>
      </c>
      <c r="N38" s="87">
        <v>-3111.5336924059452</v>
      </c>
      <c r="O38" s="87">
        <v>-3097.5949463169327</v>
      </c>
      <c r="P38" s="87">
        <v>-3289.2741863080805</v>
      </c>
      <c r="Q38" s="87">
        <v>-2921.306008959039</v>
      </c>
      <c r="R38" s="88">
        <v>-3191.5558207166805</v>
      </c>
      <c r="S38" s="76"/>
      <c r="T38" s="41"/>
      <c r="U38" s="41"/>
      <c r="V38" s="41"/>
      <c r="W38" s="42"/>
    </row>
    <row r="39" spans="1:23" ht="15.75" hidden="1">
      <c r="A39">
        <f t="shared" si="1"/>
        <v>40</v>
      </c>
      <c r="B39" s="110" t="s">
        <v>91</v>
      </c>
      <c r="C39" s="111"/>
      <c r="D39" s="112"/>
      <c r="E39" s="86">
        <v>0</v>
      </c>
      <c r="F39" s="86">
        <v>-762.17100736680754</v>
      </c>
      <c r="G39" s="87">
        <v>-2049.0674355496212</v>
      </c>
      <c r="H39" s="87">
        <v>-487.25068872027066</v>
      </c>
      <c r="I39" s="87">
        <v>-361.03498309738075</v>
      </c>
      <c r="J39" s="87">
        <v>-768.67776738845657</v>
      </c>
      <c r="K39" s="87">
        <v>-1042.2544956743368</v>
      </c>
      <c r="L39" s="87">
        <v>-1196.8974962687512</v>
      </c>
      <c r="M39" s="87">
        <v>-2116.3628158239144</v>
      </c>
      <c r="N39" s="87">
        <v>-1738.6240148085535</v>
      </c>
      <c r="O39" s="87">
        <v>-1884.8101253171258</v>
      </c>
      <c r="P39" s="87">
        <v>-2163.4646082959166</v>
      </c>
      <c r="Q39" s="87">
        <v>-1812.6757396414057</v>
      </c>
      <c r="R39" s="88">
        <v>-2409.9348996146828</v>
      </c>
      <c r="S39" s="76"/>
      <c r="T39" s="41"/>
      <c r="U39" s="41"/>
      <c r="V39" s="41"/>
      <c r="W39" s="42"/>
    </row>
    <row r="40" spans="1:23" ht="15.75" hidden="1">
      <c r="A40">
        <f t="shared" si="1"/>
        <v>41</v>
      </c>
      <c r="B40" s="110" t="s">
        <v>92</v>
      </c>
      <c r="C40" s="111"/>
      <c r="D40" s="112"/>
      <c r="E40" s="86">
        <v>0</v>
      </c>
      <c r="F40" s="86">
        <v>995.0218098996329</v>
      </c>
      <c r="G40" s="87">
        <v>-669.3445604278736</v>
      </c>
      <c r="H40" s="87">
        <v>1414.7846511708169</v>
      </c>
      <c r="I40" s="87">
        <v>1244.9108903540375</v>
      </c>
      <c r="J40" s="87">
        <v>1170.6843871991441</v>
      </c>
      <c r="K40" s="87">
        <v>778.27373756064435</v>
      </c>
      <c r="L40" s="87">
        <v>888.78421915300851</v>
      </c>
      <c r="M40" s="87">
        <v>1024.482436074939</v>
      </c>
      <c r="N40" s="87">
        <v>1425.2756985790543</v>
      </c>
      <c r="O40" s="87">
        <v>1584.3923006864525</v>
      </c>
      <c r="P40" s="87">
        <v>1525.3594032724031</v>
      </c>
      <c r="Q40" s="87">
        <v>1954.8535512064327</v>
      </c>
      <c r="R40" s="88">
        <v>1705.5307280610029</v>
      </c>
      <c r="S40" s="76"/>
      <c r="T40" s="41"/>
      <c r="U40" s="41"/>
      <c r="V40" s="41"/>
      <c r="W40" s="42"/>
    </row>
    <row r="41" spans="1:23" ht="15.75" hidden="1">
      <c r="A41">
        <f t="shared" si="1"/>
        <v>42</v>
      </c>
      <c r="B41" s="110" t="s">
        <v>93</v>
      </c>
      <c r="C41" s="111"/>
      <c r="D41" s="112"/>
      <c r="E41" s="86">
        <v>0</v>
      </c>
      <c r="F41" s="86">
        <v>2815.0975413020769</v>
      </c>
      <c r="G41" s="87">
        <v>362.83296386400525</v>
      </c>
      <c r="H41" s="87">
        <v>3598.6606621082533</v>
      </c>
      <c r="I41" s="87">
        <v>3192.0041964122543</v>
      </c>
      <c r="J41" s="87">
        <v>3317.9265473043556</v>
      </c>
      <c r="K41" s="87">
        <v>3213.8935994895724</v>
      </c>
      <c r="L41" s="87">
        <v>3381.3731528329481</v>
      </c>
      <c r="M41" s="87">
        <v>4528.2993076229977</v>
      </c>
      <c r="N41" s="87">
        <v>5113.9699733636844</v>
      </c>
      <c r="O41" s="87">
        <v>5539.6978550023059</v>
      </c>
      <c r="P41" s="87">
        <v>5645.1454627825524</v>
      </c>
      <c r="Q41" s="87">
        <v>6408.9098676922495</v>
      </c>
      <c r="R41" s="88">
        <v>6097.5703649801362</v>
      </c>
      <c r="S41" s="76"/>
      <c r="T41" s="41"/>
      <c r="U41" s="41"/>
      <c r="V41" s="41"/>
      <c r="W41" s="42"/>
    </row>
    <row r="42" spans="1:23" hidden="1">
      <c r="A42">
        <f t="shared" si="1"/>
        <v>43</v>
      </c>
      <c r="B42" s="41"/>
      <c r="C42" s="41"/>
      <c r="D42" s="41"/>
      <c r="E42" s="41"/>
      <c r="F42" s="41"/>
      <c r="G42" s="41"/>
      <c r="H42" s="41"/>
      <c r="I42" s="41"/>
      <c r="J42" s="41"/>
      <c r="K42" s="41"/>
      <c r="L42" s="41"/>
      <c r="M42" s="41"/>
      <c r="N42" s="41"/>
      <c r="O42" s="41"/>
      <c r="P42" s="41"/>
      <c r="Q42" s="41"/>
      <c r="R42" s="41"/>
      <c r="S42" s="42"/>
      <c r="T42" s="41"/>
      <c r="U42" s="41"/>
      <c r="V42" s="41"/>
      <c r="W42" s="42"/>
    </row>
    <row r="43" spans="1:23" hidden="1">
      <c r="A43">
        <f t="shared" si="1"/>
        <v>44</v>
      </c>
      <c r="B43" s="41"/>
      <c r="C43" s="41"/>
      <c r="D43" s="41"/>
      <c r="E43" s="41"/>
      <c r="F43" s="63"/>
      <c r="G43" s="41"/>
      <c r="H43" s="41"/>
      <c r="I43" s="41"/>
      <c r="J43" s="41"/>
      <c r="K43" s="41"/>
      <c r="L43" s="41"/>
      <c r="M43" s="41"/>
      <c r="N43" s="41"/>
      <c r="O43" s="41"/>
      <c r="P43" s="41"/>
      <c r="Q43" s="41"/>
      <c r="R43" s="41"/>
      <c r="S43" s="42"/>
      <c r="T43" s="41"/>
      <c r="U43" s="41"/>
      <c r="V43" s="41"/>
      <c r="W43" s="42"/>
    </row>
    <row r="44" spans="1:23" hidden="1">
      <c r="A44">
        <f t="shared" si="1"/>
        <v>45</v>
      </c>
      <c r="B44" s="41"/>
      <c r="C44" s="41"/>
      <c r="D44" s="41"/>
      <c r="E44" s="41"/>
      <c r="F44" s="63"/>
      <c r="G44" s="41"/>
      <c r="H44" s="41"/>
      <c r="I44" s="41"/>
      <c r="J44" s="41"/>
      <c r="K44" s="41"/>
      <c r="L44" s="41"/>
      <c r="M44" s="41"/>
      <c r="N44" s="41"/>
      <c r="O44" s="41"/>
      <c r="P44" s="41"/>
      <c r="Q44" s="41"/>
      <c r="R44" s="41"/>
      <c r="S44" s="42"/>
      <c r="T44" s="41"/>
      <c r="U44" s="41"/>
      <c r="V44" s="41"/>
      <c r="W44" s="42"/>
    </row>
    <row r="45" spans="1:23" hidden="1">
      <c r="A45">
        <f t="shared" si="1"/>
        <v>46</v>
      </c>
      <c r="B45" s="41"/>
      <c r="C45" s="41"/>
      <c r="D45" s="41"/>
      <c r="E45" s="41"/>
      <c r="F45" s="63"/>
      <c r="G45" s="41"/>
      <c r="H45" s="41"/>
      <c r="I45" s="41"/>
      <c r="J45" s="41"/>
      <c r="K45" s="41"/>
      <c r="L45" s="41"/>
      <c r="M45" s="41"/>
      <c r="N45" s="41"/>
      <c r="O45" s="41"/>
      <c r="P45" s="41"/>
      <c r="Q45" s="41"/>
      <c r="R45" s="41"/>
      <c r="S45" s="42"/>
      <c r="T45" s="41"/>
      <c r="U45" s="41"/>
      <c r="V45" s="41"/>
      <c r="W45" s="42"/>
    </row>
    <row r="46" spans="1:23" hidden="1">
      <c r="A46">
        <f t="shared" si="1"/>
        <v>47</v>
      </c>
      <c r="B46" s="41"/>
      <c r="C46" s="41"/>
      <c r="D46" s="41"/>
      <c r="E46" s="41"/>
      <c r="F46" s="63"/>
      <c r="G46" s="41"/>
      <c r="H46" s="41"/>
      <c r="I46" s="41"/>
      <c r="J46" s="41"/>
      <c r="K46" s="41"/>
      <c r="L46" s="41"/>
      <c r="M46" s="41"/>
      <c r="N46" s="41"/>
      <c r="O46" s="41"/>
      <c r="P46" s="41"/>
      <c r="Q46" s="41"/>
      <c r="R46" s="41"/>
      <c r="S46" s="42"/>
      <c r="T46" s="41"/>
      <c r="U46" s="41"/>
      <c r="V46" s="41"/>
      <c r="W46" s="42"/>
    </row>
    <row r="47" spans="1:23" hidden="1">
      <c r="A47">
        <f t="shared" si="1"/>
        <v>48</v>
      </c>
      <c r="B47" s="41"/>
      <c r="C47" s="41"/>
      <c r="D47" s="41"/>
      <c r="E47" s="41"/>
      <c r="F47" s="63"/>
      <c r="G47" s="41"/>
      <c r="H47" s="41"/>
      <c r="I47" s="41"/>
      <c r="J47" s="41"/>
      <c r="K47" s="41"/>
      <c r="L47" s="41"/>
      <c r="M47" s="41"/>
      <c r="N47" s="41"/>
      <c r="O47" s="41"/>
      <c r="P47" s="41"/>
      <c r="Q47" s="41"/>
      <c r="R47" s="41"/>
      <c r="S47" s="42"/>
      <c r="T47" s="41"/>
      <c r="U47" s="41"/>
      <c r="V47" s="41"/>
      <c r="W47" s="42"/>
    </row>
    <row r="48" spans="1:23">
      <c r="A48">
        <f t="shared" si="1"/>
        <v>49</v>
      </c>
      <c r="B48" s="41"/>
      <c r="C48" s="41"/>
      <c r="D48" s="41"/>
      <c r="E48" s="41"/>
      <c r="F48" s="41"/>
      <c r="G48" s="41"/>
      <c r="H48" s="41"/>
      <c r="I48" s="41"/>
      <c r="J48" s="41"/>
      <c r="K48" s="41"/>
      <c r="L48" s="41"/>
      <c r="M48" s="41"/>
      <c r="N48" s="41"/>
      <c r="O48" s="41"/>
      <c r="P48" s="41"/>
      <c r="Q48" s="41"/>
      <c r="R48" s="41"/>
      <c r="S48" s="42"/>
      <c r="T48" s="41"/>
      <c r="U48" s="41"/>
      <c r="V48" s="41"/>
      <c r="W48" s="42"/>
    </row>
    <row r="49" spans="1:1">
      <c r="A49">
        <f t="shared" si="1"/>
        <v>50</v>
      </c>
    </row>
  </sheetData>
  <mergeCells count="43">
    <mergeCell ref="G5:G6"/>
    <mergeCell ref="B5:B6"/>
    <mergeCell ref="C5:C6"/>
    <mergeCell ref="D5:D6"/>
    <mergeCell ref="E5:E6"/>
    <mergeCell ref="F5:F6"/>
    <mergeCell ref="H5:H6"/>
    <mergeCell ref="I5:I6"/>
    <mergeCell ref="J5:J6"/>
    <mergeCell ref="K5:K6"/>
    <mergeCell ref="L5:L6"/>
    <mergeCell ref="B7:B15"/>
    <mergeCell ref="C7:C9"/>
    <mergeCell ref="C10:C12"/>
    <mergeCell ref="C13:C15"/>
    <mergeCell ref="B16:B24"/>
    <mergeCell ref="C16:C18"/>
    <mergeCell ref="C19:C21"/>
    <mergeCell ref="C22:C24"/>
    <mergeCell ref="J35:J36"/>
    <mergeCell ref="K35:K36"/>
    <mergeCell ref="B25:B33"/>
    <mergeCell ref="C25:C27"/>
    <mergeCell ref="C28:C30"/>
    <mergeCell ref="C31:C33"/>
    <mergeCell ref="B35:D36"/>
    <mergeCell ref="E35:E36"/>
    <mergeCell ref="B41:D41"/>
    <mergeCell ref="Q35:Q36"/>
    <mergeCell ref="R35:R36"/>
    <mergeCell ref="B37:D37"/>
    <mergeCell ref="B38:D38"/>
    <mergeCell ref="B39:D39"/>
    <mergeCell ref="B40:D40"/>
    <mergeCell ref="L35:L36"/>
    <mergeCell ref="M35:M36"/>
    <mergeCell ref="N35:N36"/>
    <mergeCell ref="O35:O36"/>
    <mergeCell ref="P35:P36"/>
    <mergeCell ref="F35:F36"/>
    <mergeCell ref="G35:G36"/>
    <mergeCell ref="H35:H36"/>
    <mergeCell ref="I35:I36"/>
  </mergeCells>
  <conditionalFormatting sqref="E7:L33">
    <cfRule type="colorScale" priority="2">
      <colorScale>
        <cfvo type="num" val="-2500"/>
        <cfvo type="num" val="0"/>
        <cfvo type="num" val="2500"/>
        <color rgb="FF00B050"/>
        <color theme="0"/>
        <color rgb="FFFF0000"/>
      </colorScale>
    </cfRule>
  </conditionalFormatting>
  <conditionalFormatting sqref="N7:N33 O7 O10:O33">
    <cfRule type="colorScale" priority="1">
      <colorScale>
        <cfvo type="min"/>
        <cfvo type="max"/>
        <color theme="0"/>
        <color theme="4" tint="0.39997558519241921"/>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D1:V57"/>
  <sheetViews>
    <sheetView view="pageBreakPreview" zoomScaleNormal="100" zoomScaleSheetLayoutView="100" workbookViewId="0">
      <selection activeCell="U56" sqref="U56"/>
    </sheetView>
  </sheetViews>
  <sheetFormatPr defaultColWidth="9.140625" defaultRowHeight="12.75" outlineLevelRow="1" outlineLevelCol="1"/>
  <cols>
    <col min="1" max="5" width="9.140625" style="41" customWidth="1"/>
    <col min="6" max="6" width="14.28515625" style="41" bestFit="1" customWidth="1"/>
    <col min="7" max="10" width="11.28515625" style="41" customWidth="1"/>
    <col min="11" max="11" width="9.140625" style="41" customWidth="1"/>
    <col min="12" max="12" width="14.28515625" style="41" bestFit="1" customWidth="1"/>
    <col min="13" max="15" width="11.28515625" style="41" customWidth="1"/>
    <col min="16" max="16" width="11.28515625" style="41" bestFit="1" customWidth="1"/>
    <col min="17" max="17" width="11.28515625" style="41" customWidth="1"/>
    <col min="18" max="19" width="9.140625" style="41" customWidth="1"/>
    <col min="20" max="20" width="32.7109375" style="41" customWidth="1" outlineLevel="1"/>
    <col min="21" max="22" width="9.5703125" style="41" customWidth="1" outlineLevel="1"/>
    <col min="23" max="23" width="9.140625" style="41" customWidth="1"/>
    <col min="24" max="16384" width="9.140625" style="41"/>
  </cols>
  <sheetData>
    <row r="1" spans="6:21">
      <c r="F1" s="162" t="str">
        <f>CONCATENATE(  Variables!B1," - ", F2)</f>
        <v>50 Years - K19 Sales C25 750MW</v>
      </c>
      <c r="G1" s="162"/>
      <c r="H1" s="162"/>
      <c r="I1" s="162"/>
      <c r="J1" s="162"/>
      <c r="L1" s="162" t="str">
        <f>CONCATENATE(  Variables!B1," - ", L2)</f>
        <v>50 Years - All Gas</v>
      </c>
      <c r="M1" s="162"/>
      <c r="N1" s="162"/>
      <c r="O1" s="162"/>
      <c r="P1" s="162"/>
      <c r="Q1" s="47"/>
    </row>
    <row r="2" spans="6:21">
      <c r="F2" s="163" t="str">
        <f>Variables!B3</f>
        <v>K19 Sales C25 750MW</v>
      </c>
      <c r="G2" s="163"/>
      <c r="H2" s="163"/>
      <c r="I2" s="163"/>
      <c r="J2" s="163"/>
      <c r="L2" s="163" t="str">
        <f>Variables!B2</f>
        <v>All Gas</v>
      </c>
      <c r="M2" s="163"/>
      <c r="N2" s="163"/>
      <c r="O2" s="163"/>
      <c r="P2" s="163"/>
      <c r="Q2" s="48"/>
    </row>
    <row r="3" spans="6:21" ht="13.5" customHeight="1">
      <c r="F3" s="159">
        <f>MATCH($F$2,$T$3:$T$17,0)</f>
        <v>1</v>
      </c>
      <c r="G3" s="159"/>
      <c r="H3" s="159"/>
      <c r="I3" s="159"/>
      <c r="J3" s="159"/>
      <c r="L3" s="159">
        <f>MATCH($L$2,$T$3:$T$17,0)</f>
        <v>6</v>
      </c>
      <c r="M3" s="159"/>
      <c r="N3" s="159"/>
      <c r="O3" s="159"/>
      <c r="P3" s="159"/>
      <c r="Q3" s="42"/>
      <c r="T3" s="139" t="s">
        <v>25</v>
      </c>
      <c r="U3" s="140"/>
    </row>
    <row r="4" spans="6:21" ht="13.5" customHeight="1">
      <c r="F4" s="159" t="s">
        <v>82</v>
      </c>
      <c r="G4" s="159"/>
      <c r="H4" s="159"/>
      <c r="I4" s="159"/>
      <c r="J4" s="159"/>
      <c r="L4" s="159" t="s">
        <v>83</v>
      </c>
      <c r="M4" s="159"/>
      <c r="N4" s="159"/>
      <c r="O4" s="159"/>
      <c r="P4" s="159"/>
      <c r="Q4" s="42"/>
      <c r="T4" s="141" t="s">
        <v>26</v>
      </c>
      <c r="U4" s="142"/>
    </row>
    <row r="5" spans="6:21" ht="15.75" customHeight="1">
      <c r="F5" s="49" t="s">
        <v>84</v>
      </c>
      <c r="G5" s="50" t="s">
        <v>85</v>
      </c>
      <c r="H5" s="51" t="s">
        <v>86</v>
      </c>
      <c r="I5" s="50" t="s">
        <v>87</v>
      </c>
      <c r="J5" s="51" t="s">
        <v>88</v>
      </c>
      <c r="L5" s="49" t="s">
        <v>84</v>
      </c>
      <c r="M5" s="50" t="s">
        <v>85</v>
      </c>
      <c r="N5" s="51" t="s">
        <v>86</v>
      </c>
      <c r="O5" s="50" t="s">
        <v>87</v>
      </c>
      <c r="P5" s="51" t="s">
        <v>88</v>
      </c>
      <c r="Q5" s="52"/>
      <c r="R5" s="61"/>
      <c r="S5" s="61"/>
      <c r="T5" s="141" t="s">
        <v>27</v>
      </c>
      <c r="U5" s="142"/>
    </row>
    <row r="6" spans="6:21" ht="15.75" customHeight="1">
      <c r="F6" s="45">
        <f ca="1">SMALL(OFFSET(ModifiedQuilt!$D$7:$D$33,,MATCH(Data!$F$2,$T$3:$T$10,0)),ROW()-5)</f>
        <v>83.27</v>
      </c>
      <c r="G6" s="53">
        <f ca="1">VLOOKUP(VLOOKUP($F6,OFFSET(ModifiedQuilt!$D$7:$M$33,,Data!$F$3),10-Data!$F$3,FALSE),$T$19:$V$45,2,FALSE)</f>
        <v>4.4999999999999997E-3</v>
      </c>
      <c r="H6" s="54">
        <f ca="1">$G6/2</f>
        <v>2.2499999999999998E-3</v>
      </c>
      <c r="I6" s="53">
        <f ca="1">VLOOKUP(VLOOKUP($F6,OFFSET(ModifiedQuilt!$D$7:$M$33,,Data!$F$3),10-Data!$F$3,FALSE),$T$19:$V$45,3,FALSE)</f>
        <v>4.4999999999999997E-3</v>
      </c>
      <c r="J6" s="55">
        <f ca="1">$I6/2</f>
        <v>2.2499999999999998E-3</v>
      </c>
      <c r="L6" s="45">
        <f ca="1">SMALL(OFFSET(ModifiedQuilt!$D$7:$D$33,,MATCH(Data!$L$2,$T$3:$T$17,0)),ROW()-5)</f>
        <v>103.73</v>
      </c>
      <c r="M6" s="53">
        <f ca="1">VLOOKUP(VLOOKUP($L6,OFFSET(ModifiedQuilt!$D$7:$M$33,,Data!$L$3),10-Data!$L$3,FALSE),$T$19:$V$45,2,FALSE)</f>
        <v>8.9999999999999993E-3</v>
      </c>
      <c r="N6" s="54">
        <f ca="1">$M6/2</f>
        <v>4.4999999999999997E-3</v>
      </c>
      <c r="O6" s="53">
        <f ca="1">VLOOKUP(VLOOKUP($L6,OFFSET(ModifiedQuilt!$D$7:$M$33,,Data!$L$3),10-Data!$L$3,FALSE),$T$19:$V$45,3,FALSE)</f>
        <v>8.9999999999999993E-3</v>
      </c>
      <c r="P6" s="55">
        <f ca="1">$O6/2</f>
        <v>4.4999999999999997E-3</v>
      </c>
      <c r="Q6" s="56"/>
      <c r="R6" s="138"/>
      <c r="S6" s="138"/>
      <c r="T6" s="141" t="s">
        <v>24</v>
      </c>
      <c r="U6" s="142"/>
    </row>
    <row r="7" spans="6:21" ht="15.75" customHeight="1">
      <c r="F7" s="45">
        <f ca="1">SMALL(OFFSET(ModifiedQuilt!$D$7:$D$33,,MATCH(Data!$F$2,$T$3:$T$10,0)),ROW()-5)</f>
        <v>84.68</v>
      </c>
      <c r="G7" s="53">
        <f ca="1">VLOOKUP(VLOOKUP($F7,OFFSET(ModifiedQuilt!$D$7:$M$33,,Data!$F$3),10-Data!$F$3,FALSE),$T$19:$V$45,2,FALSE)</f>
        <v>1.125E-2</v>
      </c>
      <c r="H7" s="54">
        <f ca="1">SUM($G6:$G$6,$G7/2)</f>
        <v>1.0124999999999999E-2</v>
      </c>
      <c r="I7" s="53">
        <f ca="1">VLOOKUP(VLOOKUP($F7,OFFSET(ModifiedQuilt!$D$7:$M$33,,Data!$F$3),10-Data!$F$3,FALSE),$T$19:$V$45,3,FALSE)</f>
        <v>1.125E-2</v>
      </c>
      <c r="J7" s="55">
        <f ca="1">SUM($I6:$I$6,$I7/2)</f>
        <v>1.0124999999999999E-2</v>
      </c>
      <c r="L7" s="45">
        <f ca="1">SMALL(OFFSET(ModifiedQuilt!$D$7:$D$33,,MATCH(Data!$L$2,$T$3:$T$17,0)),ROW()-5)</f>
        <v>105.93</v>
      </c>
      <c r="M7" s="53">
        <f ca="1">VLOOKUP(VLOOKUP($L7,OFFSET(ModifiedQuilt!$D$7:$M$33,,Data!$L$3),10-Data!$L$3,FALSE),$T$19:$V$45,2,FALSE)</f>
        <v>2.2499999999999999E-2</v>
      </c>
      <c r="N7" s="54">
        <f ca="1">SUM($M6:$M$6,$M7/2)</f>
        <v>2.0249999999999997E-2</v>
      </c>
      <c r="O7" s="53">
        <f ca="1">VLOOKUP(VLOOKUP($L7,OFFSET(ModifiedQuilt!$D$7:$M$33,,Data!$L$3),10-Data!$L$3,FALSE),$T$19:$V$45,3,FALSE)</f>
        <v>2.2499999999999999E-2</v>
      </c>
      <c r="P7" s="55">
        <f ca="1">SUM($O6:$O$6,$O7/2)</f>
        <v>2.0249999999999997E-2</v>
      </c>
      <c r="Q7" s="56"/>
      <c r="R7" s="138"/>
      <c r="S7" s="138"/>
      <c r="T7" s="141" t="s">
        <v>23</v>
      </c>
      <c r="U7" s="142"/>
    </row>
    <row r="8" spans="6:21" ht="15">
      <c r="F8" s="45">
        <f ca="1">SMALL(OFFSET(ModifiedQuilt!$D$7:$D$33,,MATCH(Data!$F$2,$T$3:$T$10,0)),ROW()-5)</f>
        <v>86.61</v>
      </c>
      <c r="G8" s="53">
        <f ca="1">VLOOKUP(VLOOKUP($F8,OFFSET(ModifiedQuilt!$D$7:$M$33,,Data!$F$3),10-Data!$F$3,FALSE),$T$19:$V$45,2,FALSE)</f>
        <v>6.7499999999999999E-3</v>
      </c>
      <c r="H8" s="54">
        <f ca="1">SUM($G$6:$G7,$G8/2)</f>
        <v>1.9125E-2</v>
      </c>
      <c r="I8" s="53">
        <f ca="1">VLOOKUP(VLOOKUP($F8,OFFSET(ModifiedQuilt!$D$7:$M$33,,Data!$F$3),10-Data!$F$3,FALSE),$T$19:$V$45,3,FALSE)</f>
        <v>6.7499999999999999E-3</v>
      </c>
      <c r="J8" s="55">
        <f ca="1">SUM($I$6:$I7,$I8/2)</f>
        <v>1.9125E-2</v>
      </c>
      <c r="L8" s="45">
        <f ca="1">SMALL(OFFSET(ModifiedQuilt!$D$7:$D$33,,MATCH(Data!$L$2,$T$3:$T$17,0)),ROW()-5)</f>
        <v>108.68</v>
      </c>
      <c r="M8" s="53">
        <f ca="1">VLOOKUP(VLOOKUP($L8,OFFSET(ModifiedQuilt!$D$7:$M$33,,Data!$L$3),10-Data!$L$3,FALSE),$T$19:$V$45,2,FALSE)</f>
        <v>1.35E-2</v>
      </c>
      <c r="N8" s="54">
        <f ca="1">SUM($M$6:$M7,$M8/2)</f>
        <v>3.8249999999999999E-2</v>
      </c>
      <c r="O8" s="53">
        <f ca="1">VLOOKUP(VLOOKUP($L8,OFFSET(ModifiedQuilt!$D$7:$M$33,,Data!$L$3),10-Data!$L$3,FALSE),$T$19:$V$45,3,FALSE)</f>
        <v>1.35E-2</v>
      </c>
      <c r="P8" s="55">
        <f ca="1">SUM($O$6:$O7,$O8/2)</f>
        <v>3.8249999999999999E-2</v>
      </c>
      <c r="Q8" s="56"/>
      <c r="R8" s="138"/>
      <c r="S8" s="138"/>
      <c r="T8" s="141" t="s">
        <v>17</v>
      </c>
      <c r="U8" s="142"/>
    </row>
    <row r="9" spans="6:21" ht="15">
      <c r="F9" s="45">
        <f ca="1">SMALL(OFFSET(ModifiedQuilt!$D$7:$D$33,,MATCH(Data!$F$2,$T$3:$T$10,0)),ROW()-5)</f>
        <v>87.62</v>
      </c>
      <c r="G9" s="53">
        <f ca="1">VLOOKUP(VLOOKUP($F9,OFFSET(ModifiedQuilt!$D$7:$M$33,,Data!$F$3),10-Data!$F$3,FALSE),$T$19:$V$45,2,FALSE)</f>
        <v>1.6500000000000001E-2</v>
      </c>
      <c r="H9" s="54">
        <f ca="1">SUM($G$6:$G8,$G9/2)</f>
        <v>3.075E-2</v>
      </c>
      <c r="I9" s="53">
        <f ca="1">VLOOKUP(VLOOKUP($F9,OFFSET(ModifiedQuilt!$D$7:$M$33,,Data!$F$3),10-Data!$F$3,FALSE),$T$19:$V$45,3,FALSE)</f>
        <v>1.6500000000000001E-2</v>
      </c>
      <c r="J9" s="55">
        <f ca="1">SUM($I$6:$I8,$I9/2)</f>
        <v>3.075E-2</v>
      </c>
      <c r="L9" s="45">
        <f ca="1">SMALL(OFFSET(ModifiedQuilt!$D$7:$D$33,,MATCH(Data!$L$2,$T$3:$T$17,0)),ROW()-5)</f>
        <v>110.59</v>
      </c>
      <c r="M9" s="53">
        <f ca="1">VLOOKUP(VLOOKUP($L9,OFFSET(ModifiedQuilt!$D$7:$M$33,,Data!$L$3),10-Data!$L$3,FALSE),$T$19:$V$45,2,FALSE)</f>
        <v>1.6500000000000001E-2</v>
      </c>
      <c r="N9" s="54">
        <f ca="1">SUM($M$6:$M8,$M9/2)</f>
        <v>5.3249999999999999E-2</v>
      </c>
      <c r="O9" s="53">
        <f ca="1">VLOOKUP(VLOOKUP($L9,OFFSET(ModifiedQuilt!$D$7:$M$33,,Data!$L$3),10-Data!$L$3,FALSE),$T$19:$V$45,3,FALSE)</f>
        <v>1.6500000000000001E-2</v>
      </c>
      <c r="P9" s="55">
        <f ca="1">SUM($O$6:$O8,$O9/2)</f>
        <v>5.3249999999999999E-2</v>
      </c>
      <c r="Q9" s="56"/>
      <c r="R9" s="138"/>
      <c r="S9" s="138"/>
      <c r="T9" s="141" t="s">
        <v>21</v>
      </c>
      <c r="U9" s="142"/>
    </row>
    <row r="10" spans="6:21" ht="15">
      <c r="F10" s="45">
        <f ca="1">SMALL(OFFSET(ModifiedQuilt!$D$7:$D$33,,MATCH(Data!$F$2,$T$3:$T$10,0)),ROW()-5)</f>
        <v>89.03</v>
      </c>
      <c r="G10" s="53">
        <f ca="1">VLOOKUP(VLOOKUP($F10,OFFSET(ModifiedQuilt!$D$7:$M$33,,Data!$F$3),10-Data!$F$3,FALSE),$T$19:$V$45,2,FALSE)</f>
        <v>4.1250000000000002E-2</v>
      </c>
      <c r="H10" s="54">
        <f ca="1">SUM($G$6:$G9,$G10/2)</f>
        <v>5.9624999999999997E-2</v>
      </c>
      <c r="I10" s="53">
        <f ca="1">VLOOKUP(VLOOKUP($F10,OFFSET(ModifiedQuilt!$D$7:$M$33,,Data!$F$3),10-Data!$F$3,FALSE),$T$19:$V$45,3,FALSE)</f>
        <v>4.1250000000000002E-2</v>
      </c>
      <c r="J10" s="55">
        <f ca="1">SUM($I$6:$I9,$I10/2)</f>
        <v>5.9624999999999997E-2</v>
      </c>
      <c r="L10" s="45">
        <f ca="1">SMALL(OFFSET(ModifiedQuilt!$D$7:$D$33,,MATCH(Data!$L$2,$T$3:$T$17,0)),ROW()-5)</f>
        <v>112.78</v>
      </c>
      <c r="M10" s="53">
        <f ca="1">VLOOKUP(VLOOKUP($L10,OFFSET(ModifiedQuilt!$D$7:$M$33,,Data!$L$3),10-Data!$L$3,FALSE),$T$19:$V$45,2,FALSE)</f>
        <v>4.1250000000000002E-2</v>
      </c>
      <c r="N10" s="54">
        <f ca="1">SUM($M$6:$M9,$M10/2)</f>
        <v>8.2125000000000004E-2</v>
      </c>
      <c r="O10" s="53">
        <f ca="1">VLOOKUP(VLOOKUP($L10,OFFSET(ModifiedQuilt!$D$7:$M$33,,Data!$L$3),10-Data!$L$3,FALSE),$T$19:$V$45,3,FALSE)</f>
        <v>4.1250000000000002E-2</v>
      </c>
      <c r="P10" s="55">
        <f ca="1">SUM($O$6:$O9,$O10/2)</f>
        <v>8.2125000000000004E-2</v>
      </c>
      <c r="Q10" s="56"/>
      <c r="R10" s="138"/>
      <c r="S10" s="138"/>
      <c r="T10" s="143" t="s">
        <v>22</v>
      </c>
      <c r="U10" s="144"/>
    </row>
    <row r="11" spans="6:21" ht="15">
      <c r="F11" s="45">
        <f ca="1">SMALL(OFFSET(ModifiedQuilt!$D$7:$D$33,,MATCH(Data!$F$2,$T$3:$T$10,0)),ROW()-5)</f>
        <v>90.98</v>
      </c>
      <c r="G11" s="53">
        <f ca="1">VLOOKUP(VLOOKUP($F11,OFFSET(ModifiedQuilt!$D$7:$M$33,,Data!$F$3),10-Data!$F$3,FALSE),$T$19:$V$45,2,FALSE)</f>
        <v>2.4750000000000001E-2</v>
      </c>
      <c r="H11" s="54">
        <f ca="1">SUM($G$6:$G10,$G11/2)</f>
        <v>9.2624999999999999E-2</v>
      </c>
      <c r="I11" s="53">
        <f ca="1">VLOOKUP(VLOOKUP($F11,OFFSET(ModifiedQuilt!$D$7:$M$33,,Data!$F$3),10-Data!$F$3,FALSE),$T$19:$V$45,3,FALSE)</f>
        <v>2.4750000000000001E-2</v>
      </c>
      <c r="J11" s="55">
        <f ca="1">SUM($I$6:$I10,$I11/2)</f>
        <v>9.2624999999999999E-2</v>
      </c>
      <c r="L11" s="45">
        <f ca="1">SMALL(OFFSET(ModifiedQuilt!$D$7:$D$33,,MATCH(Data!$L$2,$T$3:$T$17,0)),ROW()-5)</f>
        <v>115.49</v>
      </c>
      <c r="M11" s="53">
        <f ca="1">VLOOKUP(VLOOKUP($L11,OFFSET(ModifiedQuilt!$D$7:$M$33,,Data!$L$3),10-Data!$L$3,FALSE),$T$19:$V$45,2,FALSE)</f>
        <v>2.4750000000000001E-2</v>
      </c>
      <c r="N11" s="54">
        <f ca="1">SUM($M$6:$M10,$M11/2)</f>
        <v>0.11512500000000001</v>
      </c>
      <c r="O11" s="53">
        <f ca="1">VLOOKUP(VLOOKUP($L11,OFFSET(ModifiedQuilt!$D$7:$M$33,,Data!$L$3),10-Data!$L$3,FALSE),$T$19:$V$45,3,FALSE)</f>
        <v>2.4750000000000001E-2</v>
      </c>
      <c r="P11" s="55">
        <f ca="1">SUM($O$6:$O10,$O11/2)</f>
        <v>0.11512500000000001</v>
      </c>
      <c r="Q11" s="56"/>
      <c r="R11" s="138"/>
      <c r="S11" s="138"/>
      <c r="T11" s="104"/>
      <c r="U11" s="104"/>
    </row>
    <row r="12" spans="6:21" ht="15">
      <c r="F12" s="45">
        <f ca="1">SMALL(OFFSET(ModifiedQuilt!$D$7:$D$33,,MATCH(Data!$F$2,$T$3:$T$10,0)),ROW()-5)</f>
        <v>91.87</v>
      </c>
      <c r="G12" s="53">
        <f ca="1">VLOOKUP(VLOOKUP($F12,OFFSET(ModifiedQuilt!$D$7:$M$33,,Data!$F$3),10-Data!$F$3,FALSE),$T$19:$V$45,2,FALSE)</f>
        <v>8.9999999999999993E-3</v>
      </c>
      <c r="H12" s="54">
        <f ca="1">SUM($G$6:$G11,$G12/2)</f>
        <v>0.10950000000000001</v>
      </c>
      <c r="I12" s="53">
        <f ca="1">VLOOKUP(VLOOKUP($F12,OFFSET(ModifiedQuilt!$D$7:$M$33,,Data!$F$3),10-Data!$F$3,FALSE),$T$19:$V$45,3,FALSE)</f>
        <v>8.9999999999999993E-3</v>
      </c>
      <c r="J12" s="55">
        <f ca="1">SUM($I$6:$I11,$I12/2)</f>
        <v>0.10950000000000001</v>
      </c>
      <c r="L12" s="45">
        <f ca="1">SMALL(OFFSET(ModifiedQuilt!$D$7:$D$33,,MATCH(Data!$L$2,$T$3:$T$17,0)),ROW()-5)</f>
        <v>118.67</v>
      </c>
      <c r="M12" s="53">
        <f ca="1">VLOOKUP(VLOOKUP($L12,OFFSET(ModifiedQuilt!$D$7:$M$33,,Data!$L$3),10-Data!$L$3,FALSE),$T$19:$V$45,2,FALSE)</f>
        <v>4.4999999999999997E-3</v>
      </c>
      <c r="N12" s="54">
        <f ca="1">SUM($M$6:$M11,$M12/2)</f>
        <v>0.12975</v>
      </c>
      <c r="O12" s="53">
        <f ca="1">VLOOKUP(VLOOKUP($L12,OFFSET(ModifiedQuilt!$D$7:$M$33,,Data!$L$3),10-Data!$L$3,FALSE),$T$19:$V$45,3,FALSE)</f>
        <v>4.4999999999999997E-3</v>
      </c>
      <c r="P12" s="55">
        <f ca="1">SUM($O$6:$O11,$O12/2)</f>
        <v>0.12975</v>
      </c>
      <c r="Q12" s="56"/>
      <c r="R12" s="138"/>
      <c r="S12" s="138"/>
    </row>
    <row r="13" spans="6:21" ht="15">
      <c r="F13" s="45">
        <f ca="1">SMALL(OFFSET(ModifiedQuilt!$D$7:$D$33,,MATCH(Data!$F$2,$T$3:$T$10,0)),ROW()-5)</f>
        <v>92.59</v>
      </c>
      <c r="G13" s="53">
        <f ca="1">VLOOKUP(VLOOKUP($F13,OFFSET(ModifiedQuilt!$D$7:$M$33,,Data!$F$3),10-Data!$F$3,FALSE),$T$19:$V$45,2,FALSE)</f>
        <v>2.2499999999999999E-2</v>
      </c>
      <c r="H13" s="54">
        <f ca="1">SUM($G$6:$G12,$G13/2)</f>
        <v>0.12525</v>
      </c>
      <c r="I13" s="53">
        <f ca="1">VLOOKUP(VLOOKUP($F13,OFFSET(ModifiedQuilt!$D$7:$M$33,,Data!$F$3),10-Data!$F$3,FALSE),$T$19:$V$45,3,FALSE)</f>
        <v>2.2499999999999999E-2</v>
      </c>
      <c r="J13" s="55">
        <f ca="1">SUM($I$6:$I12,$I13/2)</f>
        <v>0.12525</v>
      </c>
      <c r="L13" s="45">
        <f ca="1">SMALL(OFFSET(ModifiedQuilt!$D$7:$D$33,,MATCH(Data!$L$2,$T$3:$T$17,0)),ROW()-5)</f>
        <v>120.9</v>
      </c>
      <c r="M13" s="53">
        <f ca="1">VLOOKUP(VLOOKUP($L13,OFFSET(ModifiedQuilt!$D$7:$M$33,,Data!$L$3),10-Data!$L$3,FALSE),$T$19:$V$45,2,FALSE)</f>
        <v>1.125E-2</v>
      </c>
      <c r="N13" s="54">
        <f ca="1">SUM($M$6:$M12,$M13/2)</f>
        <v>0.137625</v>
      </c>
      <c r="O13" s="53">
        <f ca="1">VLOOKUP(VLOOKUP($L13,OFFSET(ModifiedQuilt!$D$7:$M$33,,Data!$L$3),10-Data!$L$3,FALSE),$T$19:$V$45,3,FALSE)</f>
        <v>1.125E-2</v>
      </c>
      <c r="P13" s="55">
        <f ca="1">SUM($O$6:$O12,$O13/2)</f>
        <v>0.137625</v>
      </c>
      <c r="Q13" s="56"/>
      <c r="R13" s="138"/>
      <c r="S13" s="138"/>
    </row>
    <row r="14" spans="6:21" ht="15">
      <c r="F14" s="45">
        <f ca="1">SMALL(OFFSET(ModifiedQuilt!$D$7:$D$33,,MATCH(Data!$F$2,$T$3:$T$10,0)),ROW()-5)</f>
        <v>94.27</v>
      </c>
      <c r="G14" s="53">
        <f ca="1">VLOOKUP(VLOOKUP($F14,OFFSET(ModifiedQuilt!$D$7:$M$33,,Data!$F$3),10-Data!$F$3,FALSE),$T$19:$V$45,2,FALSE)</f>
        <v>1.35E-2</v>
      </c>
      <c r="H14" s="54">
        <f ca="1">SUM($G$6:$G13,$G14/2)</f>
        <v>0.14325000000000002</v>
      </c>
      <c r="I14" s="53">
        <f ca="1">VLOOKUP(VLOOKUP($F14,OFFSET(ModifiedQuilt!$D$7:$M$33,,Data!$F$3),10-Data!$F$3,FALSE),$T$19:$V$45,3,FALSE)</f>
        <v>1.35E-2</v>
      </c>
      <c r="J14" s="55">
        <f ca="1">SUM($I$6:$I13,$I14/2)</f>
        <v>0.14325000000000002</v>
      </c>
      <c r="L14" s="45">
        <f ca="1">SMALL(OFFSET(ModifiedQuilt!$D$7:$D$33,,MATCH(Data!$L$2,$T$3:$T$17,0)),ROW()-5)</f>
        <v>123.56</v>
      </c>
      <c r="M14" s="53">
        <f ca="1">VLOOKUP(VLOOKUP($L14,OFFSET(ModifiedQuilt!$D$7:$M$33,,Data!$L$3),10-Data!$L$3,FALSE),$T$19:$V$45,2,FALSE)</f>
        <v>6.7499999999999999E-3</v>
      </c>
      <c r="N14" s="54">
        <f ca="1">SUM($M$6:$M13,$M14/2)</f>
        <v>0.14662500000000001</v>
      </c>
      <c r="O14" s="53">
        <f ca="1">VLOOKUP(VLOOKUP($L14,OFFSET(ModifiedQuilt!$D$7:$M$33,,Data!$L$3),10-Data!$L$3,FALSE),$T$19:$V$45,3,FALSE)</f>
        <v>6.7499999999999999E-3</v>
      </c>
      <c r="P14" s="55">
        <f ca="1">SUM($O$6:$O13,$O14/2)</f>
        <v>0.14662500000000001</v>
      </c>
      <c r="Q14" s="56"/>
    </row>
    <row r="15" spans="6:21" ht="15">
      <c r="F15" s="45">
        <f ca="1">SMALL(OFFSET(ModifiedQuilt!$D$7:$D$33,,MATCH(Data!$F$2,$T$3:$T$10,0)),ROW()-5)</f>
        <v>116.09</v>
      </c>
      <c r="G15" s="53">
        <f ca="1">VLOOKUP(VLOOKUP($F15,OFFSET(ModifiedQuilt!$D$7:$M$33,,Data!$F$3),10-Data!$F$3,FALSE),$T$19:$V$45,2,FALSE)</f>
        <v>1.4999999999999999E-2</v>
      </c>
      <c r="H15" s="54">
        <f ca="1">SUM($G$6:$G14,$G15/2)</f>
        <v>0.15750000000000003</v>
      </c>
      <c r="I15" s="53">
        <f ca="1">VLOOKUP(VLOOKUP($F15,OFFSET(ModifiedQuilt!$D$7:$M$33,,Data!$F$3),10-Data!$F$3,FALSE),$T$19:$V$45,3,FALSE)</f>
        <v>1.4999999999999999E-2</v>
      </c>
      <c r="J15" s="55">
        <f ca="1">SUM($I$6:$I14,$I15/2)</f>
        <v>0.15750000000000003</v>
      </c>
      <c r="L15" s="45">
        <f ca="1">SMALL(OFFSET(ModifiedQuilt!$D$7:$D$33,,MATCH(Data!$L$2,$T$3:$T$17,0)),ROW()-5)</f>
        <v>152.6</v>
      </c>
      <c r="M15" s="53">
        <f ca="1">VLOOKUP(VLOOKUP($L15,OFFSET(ModifiedQuilt!$D$7:$M$33,,Data!$L$3),10-Data!$L$3,FALSE),$T$19:$V$45,2,FALSE)</f>
        <v>0.03</v>
      </c>
      <c r="N15" s="54">
        <f ca="1">SUM($M$6:$M14,$M15/2)</f>
        <v>0.16500000000000004</v>
      </c>
      <c r="O15" s="53">
        <f ca="1">VLOOKUP(VLOOKUP($L15,OFFSET(ModifiedQuilt!$D$7:$M$33,,Data!$L$3),10-Data!$L$3,FALSE),$T$19:$V$45,3,FALSE)</f>
        <v>0.03</v>
      </c>
      <c r="P15" s="55">
        <f ca="1">SUM($O$6:$O14,$O15/2)</f>
        <v>0.16500000000000004</v>
      </c>
      <c r="Q15" s="56"/>
    </row>
    <row r="16" spans="6:21" ht="15">
      <c r="F16" s="45">
        <f ca="1">SMALL(OFFSET(ModifiedQuilt!$D$7:$D$33,,MATCH(Data!$F$2,$T$3:$T$10,0)),ROW()-5)</f>
        <v>117.92</v>
      </c>
      <c r="G16" s="53">
        <f ca="1">VLOOKUP(VLOOKUP($F16,OFFSET(ModifiedQuilt!$D$7:$M$33,,Data!$F$3),10-Data!$F$3,FALSE),$T$19:$V$45,2,FALSE)</f>
        <v>3.7499999999999999E-2</v>
      </c>
      <c r="H16" s="54">
        <f ca="1">SUM($G$6:$G15,$G16/2)</f>
        <v>0.18375000000000002</v>
      </c>
      <c r="I16" s="53">
        <f ca="1">VLOOKUP(VLOOKUP($F16,OFFSET(ModifiedQuilt!$D$7:$M$33,,Data!$F$3),10-Data!$F$3,FALSE),$T$19:$V$45,3,FALSE)</f>
        <v>3.7499999999999999E-2</v>
      </c>
      <c r="J16" s="55">
        <f ca="1">SUM($I$6:$I15,$I16/2)</f>
        <v>0.18375000000000002</v>
      </c>
      <c r="L16" s="45">
        <f ca="1">SMALL(OFFSET(ModifiedQuilt!$D$7:$D$33,,MATCH(Data!$L$2,$T$3:$T$17,0)),ROW()-5)</f>
        <v>156.15</v>
      </c>
      <c r="M16" s="53">
        <f ca="1">VLOOKUP(VLOOKUP($L16,OFFSET(ModifiedQuilt!$D$7:$M$33,,Data!$L$3),10-Data!$L$3,FALSE),$T$19:$V$45,2,FALSE)</f>
        <v>7.4999999999999997E-2</v>
      </c>
      <c r="N16" s="54">
        <f ca="1">SUM($M$6:$M15,$M16/2)</f>
        <v>0.21750000000000003</v>
      </c>
      <c r="O16" s="53">
        <f ca="1">VLOOKUP(VLOOKUP($L16,OFFSET(ModifiedQuilt!$D$7:$M$33,,Data!$L$3),10-Data!$L$3,FALSE),$T$19:$V$45,3,FALSE)</f>
        <v>7.4999999999999997E-2</v>
      </c>
      <c r="P16" s="55">
        <f ca="1">SUM($O$6:$O15,$O16/2)</f>
        <v>0.21750000000000003</v>
      </c>
      <c r="Q16" s="56"/>
    </row>
    <row r="17" spans="6:22" ht="15">
      <c r="F17" s="45">
        <f ca="1">SMALL(OFFSET(ModifiedQuilt!$D$7:$D$33,,MATCH(Data!$F$2,$T$3:$T$10,0)),ROW()-5)</f>
        <v>120.37</v>
      </c>
      <c r="G17" s="53">
        <f ca="1">VLOOKUP(VLOOKUP($F17,OFFSET(ModifiedQuilt!$D$7:$M$33,,Data!$F$3),10-Data!$F$3,FALSE),$T$19:$V$45,2,FALSE)</f>
        <v>2.2499999999999999E-2</v>
      </c>
      <c r="H17" s="54">
        <f ca="1">SUM($G$6:$G16,$G17/2)</f>
        <v>0.21375000000000005</v>
      </c>
      <c r="I17" s="53">
        <f ca="1">VLOOKUP(VLOOKUP($F17,OFFSET(ModifiedQuilt!$D$7:$M$33,,Data!$F$3),10-Data!$F$3,FALSE),$T$19:$V$45,3,FALSE)</f>
        <v>2.2499999999999999E-2</v>
      </c>
      <c r="J17" s="55">
        <f ca="1">SUM($I$6:$I16,$I17/2)</f>
        <v>0.21375000000000005</v>
      </c>
      <c r="L17" s="45">
        <f ca="1">SMALL(OFFSET(ModifiedQuilt!$D$7:$D$33,,MATCH(Data!$L$2,$T$3:$T$17,0)),ROW()-5)</f>
        <v>160.68</v>
      </c>
      <c r="M17" s="53">
        <f ca="1">VLOOKUP(VLOOKUP($L17,OFFSET(ModifiedQuilt!$D$7:$M$33,,Data!$L$3),10-Data!$L$3,FALSE),$T$19:$V$45,2,FALSE)</f>
        <v>4.4999999999999998E-2</v>
      </c>
      <c r="N17" s="54">
        <f ca="1">SUM($M$6:$M16,$M17/2)</f>
        <v>0.27750000000000002</v>
      </c>
      <c r="O17" s="53">
        <f ca="1">VLOOKUP(VLOOKUP($L17,OFFSET(ModifiedQuilt!$D$7:$M$33,,Data!$L$3),10-Data!$L$3,FALSE),$T$19:$V$45,3,FALSE)</f>
        <v>4.4999999999999998E-2</v>
      </c>
      <c r="P17" s="55">
        <f ca="1">SUM($O$6:$O16,$O17/2)</f>
        <v>0.27750000000000002</v>
      </c>
      <c r="Q17" s="56"/>
    </row>
    <row r="18" spans="6:22" ht="15">
      <c r="F18" s="45">
        <f ca="1">SMALL(OFFSET(ModifiedQuilt!$D$7:$D$33,,MATCH(Data!$F$2,$T$3:$T$10,0)),ROW()-5)</f>
        <v>122.34</v>
      </c>
      <c r="G18" s="53">
        <f ca="1">VLOOKUP(VLOOKUP($F18,OFFSET(ModifiedQuilt!$D$7:$M$33,,Data!$F$3),10-Data!$F$3,FALSE),$T$19:$V$45,2,FALSE)</f>
        <v>5.5000000000000007E-2</v>
      </c>
      <c r="H18" s="54">
        <f ca="1">SUM($G$6:$G17,$G18/2)</f>
        <v>0.25250000000000006</v>
      </c>
      <c r="I18" s="53">
        <f ca="1">VLOOKUP(VLOOKUP($F18,OFFSET(ModifiedQuilt!$D$7:$M$33,,Data!$F$3),10-Data!$F$3,FALSE),$T$19:$V$45,3,FALSE)</f>
        <v>5.5000000000000007E-2</v>
      </c>
      <c r="J18" s="55">
        <f ca="1">SUM($I$6:$I17,$I18/2)</f>
        <v>0.25250000000000006</v>
      </c>
      <c r="L18" s="45">
        <f ca="1">SMALL(OFFSET(ModifiedQuilt!$D$7:$D$33,,MATCH(Data!$L$2,$T$3:$T$17,0)),ROW()-5)</f>
        <v>162.85</v>
      </c>
      <c r="M18" s="53">
        <f ca="1">VLOOKUP(VLOOKUP($L18,OFFSET(ModifiedQuilt!$D$7:$M$33,,Data!$L$3),10-Data!$L$3,FALSE),$T$19:$V$45,2,FALSE)</f>
        <v>5.5000000000000007E-2</v>
      </c>
      <c r="N18" s="54">
        <f ca="1">SUM($M$6:$M17,$M18/2)</f>
        <v>0.32750000000000001</v>
      </c>
      <c r="O18" s="53">
        <f ca="1">VLOOKUP(VLOOKUP($L18,OFFSET(ModifiedQuilt!$D$7:$M$33,,Data!$L$3),10-Data!$L$3,FALSE),$T$19:$V$45,3,FALSE)</f>
        <v>5.5000000000000007E-2</v>
      </c>
      <c r="P18" s="55">
        <f ca="1">SUM($O$6:$O17,$O18/2)</f>
        <v>0.32750000000000001</v>
      </c>
      <c r="Q18" s="56"/>
      <c r="U18" s="41" t="s">
        <v>70</v>
      </c>
      <c r="V18" s="41" t="s">
        <v>78</v>
      </c>
    </row>
    <row r="19" spans="6:22" ht="15">
      <c r="F19" s="45">
        <f ca="1">SMALL(OFFSET(ModifiedQuilt!$D$7:$D$33,,MATCH(Data!$F$2,$T$3:$T$10,0)),ROW()-5)</f>
        <v>124.09</v>
      </c>
      <c r="G19" s="53">
        <f ca="1">VLOOKUP(VLOOKUP($F19,OFFSET(ModifiedQuilt!$D$7:$M$33,,Data!$F$3),10-Data!$F$3,FALSE),$T$19:$V$45,2,FALSE)</f>
        <v>0.13750000000000001</v>
      </c>
      <c r="H19" s="54">
        <f ca="1">SUM($G$6:$G18,$G19/2)</f>
        <v>0.34875</v>
      </c>
      <c r="I19" s="53">
        <f ca="1">VLOOKUP(VLOOKUP($F19,OFFSET(ModifiedQuilt!$D$7:$M$33,,Data!$F$3),10-Data!$F$3,FALSE),$T$19:$V$45,3,FALSE)</f>
        <v>0.13750000000000001</v>
      </c>
      <c r="J19" s="55">
        <f ca="1">SUM($I$6:$I18,$I19/2)</f>
        <v>0.34875</v>
      </c>
      <c r="L19" s="45">
        <f ca="1">SMALL(OFFSET(ModifiedQuilt!$D$7:$D$33,,MATCH(Data!$L$2,$T$3:$T$17,0)),ROW()-5)</f>
        <v>166.48</v>
      </c>
      <c r="M19" s="53">
        <f ca="1">VLOOKUP(VLOOKUP($L19,OFFSET(ModifiedQuilt!$D$7:$M$33,,Data!$L$3),10-Data!$L$3,FALSE),$T$19:$V$45,2,FALSE)</f>
        <v>0.13750000000000001</v>
      </c>
      <c r="N19" s="54">
        <f ca="1">SUM($M$6:$M18,$M19/2)</f>
        <v>0.42374999999999996</v>
      </c>
      <c r="O19" s="53">
        <f ca="1">VLOOKUP(VLOOKUP($L19,OFFSET(ModifiedQuilt!$D$7:$M$33,,Data!$L$3),10-Data!$L$3,FALSE),$T$19:$V$45,3,FALSE)</f>
        <v>0.13750000000000001</v>
      </c>
      <c r="P19" s="55">
        <f ca="1">SUM($O$6:$O18,$O19/2)</f>
        <v>0.42374999999999996</v>
      </c>
      <c r="Q19" s="56"/>
      <c r="T19" s="42" t="s">
        <v>36</v>
      </c>
      <c r="U19" s="57">
        <f>VLOOKUP(LEFT($T19,1),Variables!$E$3:$H$5,2,FALSE)*VLOOKUP(MID($T19,2,1),Variables!$E$3:$H$5,3,FALSE)*VLOOKUP(RIGHT($T19,1),Variables!$E$3:$H$5,4,FALSE)</f>
        <v>1.35E-2</v>
      </c>
      <c r="V19" s="57">
        <f>VLOOKUP(LEFT($T19,1),Variables!$E$10:$H$12,2,FALSE)*VLOOKUP(MID($T19,2,1),Variables!$E$10:$H$12,3,FALSE)*VLOOKUP(RIGHT($T19,1),Variables!$E$10:$H$12,4,FALSE)</f>
        <v>1.35E-2</v>
      </c>
    </row>
    <row r="20" spans="6:22" ht="15">
      <c r="F20" s="45">
        <f ca="1">SMALL(OFFSET(ModifiedQuilt!$D$7:$D$33,,MATCH(Data!$F$2,$T$3:$T$10,0)),ROW()-5)</f>
        <v>125.79</v>
      </c>
      <c r="G20" s="53">
        <f ca="1">VLOOKUP(VLOOKUP($F20,OFFSET(ModifiedQuilt!$D$7:$M$33,,Data!$F$3),10-Data!$F$3,FALSE),$T$19:$V$45,2,FALSE)</f>
        <v>8.2500000000000004E-2</v>
      </c>
      <c r="H20" s="54">
        <f ca="1">SUM($G$6:$G19,$G20/2)</f>
        <v>0.45875000000000005</v>
      </c>
      <c r="I20" s="53">
        <f ca="1">VLOOKUP(VLOOKUP($F20,OFFSET(ModifiedQuilt!$D$7:$M$33,,Data!$F$3),10-Data!$F$3,FALSE),$T$19:$V$45,3,FALSE)</f>
        <v>8.2500000000000004E-2</v>
      </c>
      <c r="J20" s="55">
        <f ca="1">SUM($I$6:$I19,$I20/2)</f>
        <v>0.45875000000000005</v>
      </c>
      <c r="L20" s="45">
        <f ca="1">SMALL(OFFSET(ModifiedQuilt!$D$7:$D$33,,MATCH(Data!$L$2,$T$3:$T$17,0)),ROW()-5)</f>
        <v>170.9</v>
      </c>
      <c r="M20" s="53">
        <f ca="1">VLOOKUP(VLOOKUP($L20,OFFSET(ModifiedQuilt!$D$7:$M$33,,Data!$L$3),10-Data!$L$3,FALSE),$T$19:$V$45,2,FALSE)</f>
        <v>8.2500000000000004E-2</v>
      </c>
      <c r="N20" s="54">
        <f ca="1">SUM($M$6:$M19,$M20/2)</f>
        <v>0.53374999999999995</v>
      </c>
      <c r="O20" s="53">
        <f ca="1">VLOOKUP(VLOOKUP($L20,OFFSET(ModifiedQuilt!$D$7:$M$33,,Data!$L$3),10-Data!$L$3,FALSE),$T$19:$V$45,3,FALSE)</f>
        <v>8.2500000000000004E-2</v>
      </c>
      <c r="P20" s="55">
        <f ca="1">SUM($O$6:$O19,$O20/2)</f>
        <v>0.53374999999999995</v>
      </c>
      <c r="Q20" s="56"/>
      <c r="T20" s="42" t="s">
        <v>38</v>
      </c>
      <c r="U20" s="57">
        <f>VLOOKUP(LEFT($T20,1),Variables!$E$3:$H$5,2,FALSE)*VLOOKUP(MID($T20,2,1),Variables!$E$3:$H$5,3,FALSE)*VLOOKUP(RIGHT($T20,1),Variables!$E$3:$H$5,4,FALSE)</f>
        <v>2.2499999999999999E-2</v>
      </c>
      <c r="V20" s="57">
        <f>VLOOKUP(LEFT($T20,1),Variables!$E$10:$H$12,2,FALSE)*VLOOKUP(MID($T20,2,1),Variables!$E$10:$H$12,3,FALSE)*VLOOKUP(RIGHT($T20,1),Variables!$E$10:$H$12,4,FALSE)</f>
        <v>2.2499999999999999E-2</v>
      </c>
    </row>
    <row r="21" spans="6:22" ht="15">
      <c r="F21" s="45">
        <f ca="1">SMALL(OFFSET(ModifiedQuilt!$D$7:$D$33,,MATCH(Data!$F$2,$T$3:$T$10,0)),ROW()-5)</f>
        <v>128.84</v>
      </c>
      <c r="G21" s="53">
        <f ca="1">VLOOKUP(VLOOKUP($F21,OFFSET(ModifiedQuilt!$D$7:$M$33,,Data!$F$3),10-Data!$F$3,FALSE),$T$19:$V$45,2,FALSE)</f>
        <v>0.03</v>
      </c>
      <c r="H21" s="54">
        <f ca="1">SUM($G$6:$G20,$G21/2)</f>
        <v>0.51500000000000001</v>
      </c>
      <c r="I21" s="53">
        <f ca="1">VLOOKUP(VLOOKUP($F21,OFFSET(ModifiedQuilt!$D$7:$M$33,,Data!$F$3),10-Data!$F$3,FALSE),$T$19:$V$45,3,FALSE)</f>
        <v>0.03</v>
      </c>
      <c r="J21" s="55">
        <f ca="1">SUM($I$6:$I20,$I21/2)</f>
        <v>0.51500000000000001</v>
      </c>
      <c r="L21" s="45">
        <f ca="1">SMALL(OFFSET(ModifiedQuilt!$D$7:$D$33,,MATCH(Data!$L$2,$T$3:$T$17,0)),ROW()-5)</f>
        <v>176.32</v>
      </c>
      <c r="M21" s="53">
        <f ca="1">VLOOKUP(VLOOKUP($L21,OFFSET(ModifiedQuilt!$D$7:$M$33,,Data!$L$3),10-Data!$L$3,FALSE),$T$19:$V$45,2,FALSE)</f>
        <v>1.4999999999999999E-2</v>
      </c>
      <c r="N21" s="54">
        <f ca="1">SUM($M$6:$M20,$M21/2)</f>
        <v>0.58249999999999991</v>
      </c>
      <c r="O21" s="53">
        <f ca="1">VLOOKUP(VLOOKUP($L21,OFFSET(ModifiedQuilt!$D$7:$M$33,,Data!$L$3),10-Data!$L$3,FALSE),$T$19:$V$45,3,FALSE)</f>
        <v>1.4999999999999999E-2</v>
      </c>
      <c r="P21" s="55">
        <f ca="1">SUM($O$6:$O20,$O21/2)</f>
        <v>0.58249999999999991</v>
      </c>
      <c r="Q21" s="56"/>
      <c r="T21" s="42" t="s">
        <v>40</v>
      </c>
      <c r="U21" s="57">
        <f>VLOOKUP(LEFT($T21,1),Variables!$E$3:$H$5,2,FALSE)*VLOOKUP(MID($T21,2,1),Variables!$E$3:$H$5,3,FALSE)*VLOOKUP(RIGHT($T21,1),Variables!$E$3:$H$5,4,FALSE)</f>
        <v>8.9999999999999993E-3</v>
      </c>
      <c r="V21" s="57">
        <f>VLOOKUP(LEFT($T21,1),Variables!$E$10:$H$12,2,FALSE)*VLOOKUP(MID($T21,2,1),Variables!$E$10:$H$12,3,FALSE)*VLOOKUP(RIGHT($T21,1),Variables!$E$10:$H$12,4,FALSE)</f>
        <v>8.9999999999999993E-3</v>
      </c>
    </row>
    <row r="22" spans="6:22" ht="15">
      <c r="F22" s="45">
        <f ca="1">SMALL(OFFSET(ModifiedQuilt!$D$7:$D$33,,MATCH(Data!$F$2,$T$3:$T$10,0)),ROW()-5)</f>
        <v>130.34</v>
      </c>
      <c r="G22" s="53">
        <f ca="1">VLOOKUP(VLOOKUP($F22,OFFSET(ModifiedQuilt!$D$7:$M$33,,Data!$F$3),10-Data!$F$3,FALSE),$T$19:$V$45,2,FALSE)</f>
        <v>7.4999999999999997E-2</v>
      </c>
      <c r="H22" s="54">
        <f ca="1">SUM($G$6:$G21,$G22/2)</f>
        <v>0.5675</v>
      </c>
      <c r="I22" s="53">
        <f ca="1">VLOOKUP(VLOOKUP($F22,OFFSET(ModifiedQuilt!$D$7:$M$33,,Data!$F$3),10-Data!$F$3,FALSE),$T$19:$V$45,3,FALSE)</f>
        <v>7.4999999999999997E-2</v>
      </c>
      <c r="J22" s="55">
        <f ca="1">SUM($I$6:$I21,$I22/2)</f>
        <v>0.5675</v>
      </c>
      <c r="L22" s="45">
        <f ca="1">SMALL(OFFSET(ModifiedQuilt!$D$7:$D$33,,MATCH(Data!$L$2,$T$3:$T$17,0)),ROW()-5)</f>
        <v>179.9</v>
      </c>
      <c r="M22" s="53">
        <f ca="1">VLOOKUP(VLOOKUP($L22,OFFSET(ModifiedQuilt!$D$7:$M$33,,Data!$L$3),10-Data!$L$3,FALSE),$T$19:$V$45,2,FALSE)</f>
        <v>3.7499999999999999E-2</v>
      </c>
      <c r="N22" s="54">
        <f ca="1">SUM($M$6:$M21,$M22/2)</f>
        <v>0.60875000000000001</v>
      </c>
      <c r="O22" s="53">
        <f ca="1">VLOOKUP(VLOOKUP($L22,OFFSET(ModifiedQuilt!$D$7:$M$33,,Data!$L$3),10-Data!$L$3,FALSE),$T$19:$V$45,3,FALSE)</f>
        <v>3.7499999999999999E-2</v>
      </c>
      <c r="P22" s="55">
        <f ca="1">SUM($O$6:$O21,$O22/2)</f>
        <v>0.60875000000000001</v>
      </c>
      <c r="Q22" s="56"/>
      <c r="T22" s="42" t="s">
        <v>41</v>
      </c>
      <c r="U22" s="57">
        <f>VLOOKUP(LEFT($T22,1),Variables!$E$3:$H$5,2,FALSE)*VLOOKUP(MID($T22,2,1),Variables!$E$3:$H$5,3,FALSE)*VLOOKUP(RIGHT($T22,1),Variables!$E$3:$H$5,4,FALSE)</f>
        <v>4.4999999999999998E-2</v>
      </c>
      <c r="V22" s="57">
        <f>VLOOKUP(LEFT($T22,1),Variables!$E$10:$H$12,2,FALSE)*VLOOKUP(MID($T22,2,1),Variables!$E$10:$H$12,3,FALSE)*VLOOKUP(RIGHT($T22,1),Variables!$E$10:$H$12,4,FALSE)</f>
        <v>4.4999999999999998E-2</v>
      </c>
    </row>
    <row r="23" spans="6:22" ht="15">
      <c r="F23" s="45">
        <f ca="1">SMALL(OFFSET(ModifiedQuilt!$D$7:$D$33,,MATCH(Data!$F$2,$T$3:$T$10,0)),ROW()-5)</f>
        <v>131.09</v>
      </c>
      <c r="G23" s="53">
        <f ca="1">VLOOKUP(VLOOKUP($F23,OFFSET(ModifiedQuilt!$D$7:$M$33,,Data!$F$3),10-Data!$F$3,FALSE),$T$19:$V$45,2,FALSE)</f>
        <v>4.4999999999999998E-2</v>
      </c>
      <c r="H23" s="54">
        <f ca="1">SUM($G$6:$G22,$G23/2)</f>
        <v>0.62749999999999995</v>
      </c>
      <c r="I23" s="53">
        <f ca="1">VLOOKUP(VLOOKUP($F23,OFFSET(ModifiedQuilt!$D$7:$M$33,,Data!$F$3),10-Data!$F$3,FALSE),$T$19:$V$45,3,FALSE)</f>
        <v>4.4999999999999998E-2</v>
      </c>
      <c r="J23" s="55">
        <f ca="1">SUM($I$6:$I22,$I23/2)</f>
        <v>0.62749999999999995</v>
      </c>
      <c r="L23" s="45">
        <f ca="1">SMALL(OFFSET(ModifiedQuilt!$D$7:$D$33,,MATCH(Data!$L$2,$T$3:$T$17,0)),ROW()-5)</f>
        <v>184.27</v>
      </c>
      <c r="M23" s="53">
        <f ca="1">VLOOKUP(VLOOKUP($L23,OFFSET(ModifiedQuilt!$D$7:$M$33,,Data!$L$3),10-Data!$L$3,FALSE),$T$19:$V$45,2,FALSE)</f>
        <v>2.2499999999999999E-2</v>
      </c>
      <c r="N23" s="54">
        <f ca="1">SUM($M$6:$M22,$M23/2)</f>
        <v>0.63874999999999993</v>
      </c>
      <c r="O23" s="53">
        <f ca="1">VLOOKUP(VLOOKUP($L23,OFFSET(ModifiedQuilt!$D$7:$M$33,,Data!$L$3),10-Data!$L$3,FALSE),$T$19:$V$45,3,FALSE)</f>
        <v>2.2499999999999999E-2</v>
      </c>
      <c r="P23" s="55">
        <f ca="1">SUM($O$6:$O22,$O23/2)</f>
        <v>0.63874999999999993</v>
      </c>
      <c r="Q23" s="56"/>
      <c r="T23" s="42" t="s">
        <v>42</v>
      </c>
      <c r="U23" s="57">
        <f>VLOOKUP(LEFT($T23,1),Variables!$E$3:$H$5,2,FALSE)*VLOOKUP(MID($T23,2,1),Variables!$E$3:$H$5,3,FALSE)*VLOOKUP(RIGHT($T23,1),Variables!$E$3:$H$5,4,FALSE)</f>
        <v>7.4999999999999997E-2</v>
      </c>
      <c r="V23" s="57">
        <f>VLOOKUP(LEFT($T23,1),Variables!$E$10:$H$12,2,FALSE)*VLOOKUP(MID($T23,2,1),Variables!$E$10:$H$12,3,FALSE)*VLOOKUP(RIGHT($T23,1),Variables!$E$10:$H$12,4,FALSE)</f>
        <v>7.4999999999999997E-2</v>
      </c>
    </row>
    <row r="24" spans="6:22" ht="15">
      <c r="F24" s="45">
        <f ca="1">SMALL(OFFSET(ModifiedQuilt!$D$7:$D$33,,MATCH(Data!$F$2,$T$3:$T$10,0)),ROW()-5)</f>
        <v>165.53</v>
      </c>
      <c r="G24" s="53">
        <f ca="1">VLOOKUP(VLOOKUP($F24,OFFSET(ModifiedQuilt!$D$7:$M$33,,Data!$F$3),10-Data!$F$3,FALSE),$T$19:$V$45,2,FALSE)</f>
        <v>1.0500000000000001E-2</v>
      </c>
      <c r="H24" s="54">
        <f ca="1">SUM($G$6:$G23,$G24/2)</f>
        <v>0.65525</v>
      </c>
      <c r="I24" s="53">
        <f ca="1">VLOOKUP(VLOOKUP($F24,OFFSET(ModifiedQuilt!$D$7:$M$33,,Data!$F$3),10-Data!$F$3,FALSE),$T$19:$V$45,3,FALSE)</f>
        <v>1.0500000000000001E-2</v>
      </c>
      <c r="J24" s="55">
        <f ca="1">SUM($I$6:$I23,$I24/2)</f>
        <v>0.65525</v>
      </c>
      <c r="L24" s="45">
        <f ca="1">SMALL(OFFSET(ModifiedQuilt!$D$7:$D$33,,MATCH(Data!$L$2,$T$3:$T$17,0)),ROW()-5)</f>
        <v>243.89</v>
      </c>
      <c r="M24" s="53">
        <f ca="1">VLOOKUP(VLOOKUP($L24,OFFSET(ModifiedQuilt!$D$7:$M$33,,Data!$L$3),10-Data!$L$3,FALSE),$T$19:$V$45,2,FALSE)</f>
        <v>2.1000000000000001E-2</v>
      </c>
      <c r="N24" s="54">
        <f ca="1">SUM($M$6:$M23,$M24/2)</f>
        <v>0.66049999999999986</v>
      </c>
      <c r="O24" s="53">
        <f ca="1">VLOOKUP(VLOOKUP($L24,OFFSET(ModifiedQuilt!$D$7:$M$33,,Data!$L$3),10-Data!$L$3,FALSE),$T$19:$V$45,3,FALSE)</f>
        <v>2.1000000000000001E-2</v>
      </c>
      <c r="P24" s="55">
        <f ca="1">SUM($O$6:$O23,$O24/2)</f>
        <v>0.66049999999999986</v>
      </c>
      <c r="Q24" s="56"/>
      <c r="T24" s="42" t="s">
        <v>43</v>
      </c>
      <c r="U24" s="57">
        <f>VLOOKUP(LEFT($T24,1),Variables!$E$3:$H$5,2,FALSE)*VLOOKUP(MID($T24,2,1),Variables!$E$3:$H$5,3,FALSE)*VLOOKUP(RIGHT($T24,1),Variables!$E$3:$H$5,4,FALSE)</f>
        <v>0.03</v>
      </c>
      <c r="V24" s="57">
        <f>VLOOKUP(LEFT($T24,1),Variables!$E$10:$H$12,2,FALSE)*VLOOKUP(MID($T24,2,1),Variables!$E$10:$H$12,3,FALSE)*VLOOKUP(RIGHT($T24,1),Variables!$E$10:$H$12,4,FALSE)</f>
        <v>0.03</v>
      </c>
    </row>
    <row r="25" spans="6:22" ht="15">
      <c r="F25" s="45">
        <f ca="1">SMALL(OFFSET(ModifiedQuilt!$D$7:$D$33,,MATCH(Data!$F$2,$T$3:$T$10,0)),ROW()-5)</f>
        <v>167.96</v>
      </c>
      <c r="G25" s="53">
        <f ca="1">VLOOKUP(VLOOKUP($F25,OFFSET(ModifiedQuilt!$D$7:$M$33,,Data!$F$3),10-Data!$F$3,FALSE),$T$19:$V$45,2,FALSE)</f>
        <v>2.6249999999999999E-2</v>
      </c>
      <c r="H25" s="54">
        <f ca="1">SUM($G$6:$G24,$G25/2)</f>
        <v>0.67362500000000003</v>
      </c>
      <c r="I25" s="53">
        <f ca="1">VLOOKUP(VLOOKUP($F25,OFFSET(ModifiedQuilt!$D$7:$M$33,,Data!$F$3),10-Data!$F$3,FALSE),$T$19:$V$45,3,FALSE)</f>
        <v>2.6249999999999999E-2</v>
      </c>
      <c r="J25" s="55">
        <f ca="1">SUM($I$6:$I24,$I25/2)</f>
        <v>0.67362500000000003</v>
      </c>
      <c r="L25" s="45">
        <f ca="1">SMALL(OFFSET(ModifiedQuilt!$D$7:$D$33,,MATCH(Data!$L$2,$T$3:$T$17,0)),ROW()-5)</f>
        <v>250.25</v>
      </c>
      <c r="M25" s="53">
        <f ca="1">VLOOKUP(VLOOKUP($L25,OFFSET(ModifiedQuilt!$D$7:$M$33,,Data!$L$3),10-Data!$L$3,FALSE),$T$19:$V$45,2,FALSE)</f>
        <v>5.2499999999999998E-2</v>
      </c>
      <c r="N25" s="54">
        <f ca="1">SUM($M$6:$M24,$M25/2)</f>
        <v>0.69724999999999993</v>
      </c>
      <c r="O25" s="53">
        <f ca="1">VLOOKUP(VLOOKUP($L25,OFFSET(ModifiedQuilt!$D$7:$M$33,,Data!$L$3),10-Data!$L$3,FALSE),$T$19:$V$45,3,FALSE)</f>
        <v>5.2499999999999998E-2</v>
      </c>
      <c r="P25" s="55">
        <f ca="1">SUM($O$6:$O24,$O25/2)</f>
        <v>0.69724999999999993</v>
      </c>
      <c r="Q25" s="56"/>
      <c r="T25" s="42" t="s">
        <v>46</v>
      </c>
      <c r="U25" s="57">
        <f>VLOOKUP(LEFT($T25,1),Variables!$E$3:$H$5,2,FALSE)*VLOOKUP(MID($T25,2,1),Variables!$E$3:$H$5,3,FALSE)*VLOOKUP(RIGHT($T25,1),Variables!$E$3:$H$5,4,FALSE)</f>
        <v>3.15E-2</v>
      </c>
      <c r="V25" s="57">
        <f>VLOOKUP(LEFT($T25,1),Variables!$E$10:$H$12,2,FALSE)*VLOOKUP(MID($T25,2,1),Variables!$E$10:$H$12,3,FALSE)*VLOOKUP(RIGHT($T25,1),Variables!$E$10:$H$12,4,FALSE)</f>
        <v>3.15E-2</v>
      </c>
    </row>
    <row r="26" spans="6:22" ht="15">
      <c r="F26" s="45">
        <f ca="1">SMALL(OFFSET(ModifiedQuilt!$D$7:$D$33,,MATCH(Data!$F$2,$T$3:$T$10,0)),ROW()-5)</f>
        <v>170.26</v>
      </c>
      <c r="G26" s="53">
        <f ca="1">VLOOKUP(VLOOKUP($F26,OFFSET(ModifiedQuilt!$D$7:$M$33,,Data!$F$3),10-Data!$F$3,FALSE),$T$19:$V$45,2,FALSE)</f>
        <v>1.575E-2</v>
      </c>
      <c r="H26" s="54">
        <f ca="1">SUM($G$6:$G25,$G26/2)</f>
        <v>0.69462499999999994</v>
      </c>
      <c r="I26" s="53">
        <f ca="1">VLOOKUP(VLOOKUP($F26,OFFSET(ModifiedQuilt!$D$7:$M$33,,Data!$F$3),10-Data!$F$3,FALSE),$T$19:$V$45,3,FALSE)</f>
        <v>1.575E-2</v>
      </c>
      <c r="J26" s="55">
        <f ca="1">SUM($I$6:$I25,$I26/2)</f>
        <v>0.69462499999999994</v>
      </c>
      <c r="L26" s="45">
        <f ca="1">SMALL(OFFSET(ModifiedQuilt!$D$7:$D$33,,MATCH(Data!$L$2,$T$3:$T$17,0)),ROW()-5)</f>
        <v>257.70999999999998</v>
      </c>
      <c r="M26" s="53">
        <f ca="1">VLOOKUP(VLOOKUP($L26,OFFSET(ModifiedQuilt!$D$7:$M$33,,Data!$L$3),10-Data!$L$3,FALSE),$T$19:$V$45,2,FALSE)</f>
        <v>3.15E-2</v>
      </c>
      <c r="N26" s="54">
        <f ca="1">SUM($M$6:$M25,$M26/2)</f>
        <v>0.73924999999999996</v>
      </c>
      <c r="O26" s="53">
        <f ca="1">VLOOKUP(VLOOKUP($L26,OFFSET(ModifiedQuilt!$D$7:$M$33,,Data!$L$3),10-Data!$L$3,FALSE),$T$19:$V$45,3,FALSE)</f>
        <v>3.15E-2</v>
      </c>
      <c r="P26" s="55">
        <f ca="1">SUM($O$6:$O25,$O26/2)</f>
        <v>0.73924999999999996</v>
      </c>
      <c r="Q26" s="56"/>
      <c r="T26" s="42" t="s">
        <v>47</v>
      </c>
      <c r="U26" s="57">
        <f>VLOOKUP(LEFT($T26,1),Variables!$E$3:$H$5,2,FALSE)*VLOOKUP(MID($T26,2,1),Variables!$E$3:$H$5,3,FALSE)*VLOOKUP(RIGHT($T26,1),Variables!$E$3:$H$5,4,FALSE)</f>
        <v>5.2499999999999998E-2</v>
      </c>
      <c r="V26" s="57">
        <f>VLOOKUP(LEFT($T26,1),Variables!$E$10:$H$12,2,FALSE)*VLOOKUP(MID($T26,2,1),Variables!$E$10:$H$12,3,FALSE)*VLOOKUP(RIGHT($T26,1),Variables!$E$10:$H$12,4,FALSE)</f>
        <v>5.2499999999999998E-2</v>
      </c>
    </row>
    <row r="27" spans="6:22" ht="15">
      <c r="F27" s="45">
        <f ca="1">SMALL(OFFSET(ModifiedQuilt!$D$7:$D$33,,MATCH(Data!$F$2,$T$3:$T$10,0)),ROW()-5)</f>
        <v>176.56</v>
      </c>
      <c r="G27" s="53">
        <f ca="1">VLOOKUP(VLOOKUP($F27,OFFSET(ModifiedQuilt!$D$7:$M$33,,Data!$F$3),10-Data!$F$3,FALSE),$T$19:$V$45,2,FALSE)</f>
        <v>3.8500000000000006E-2</v>
      </c>
      <c r="H27" s="54">
        <f ca="1">SUM($G$6:$G26,$G27/2)</f>
        <v>0.72175</v>
      </c>
      <c r="I27" s="53">
        <f ca="1">VLOOKUP(VLOOKUP($F27,OFFSET(ModifiedQuilt!$D$7:$M$33,,Data!$F$3),10-Data!$F$3,FALSE),$T$19:$V$45,3,FALSE)</f>
        <v>3.8500000000000006E-2</v>
      </c>
      <c r="J27" s="55">
        <f ca="1">SUM($I$6:$I26,$I27/2)</f>
        <v>0.72175</v>
      </c>
      <c r="L27" s="45">
        <f ca="1">SMALL(OFFSET(ModifiedQuilt!$D$7:$D$33,,MATCH(Data!$L$2,$T$3:$T$17,0)),ROW()-5)</f>
        <v>263.45999999999998</v>
      </c>
      <c r="M27" s="53">
        <f ca="1">VLOOKUP(VLOOKUP($L27,OFFSET(ModifiedQuilt!$D$7:$M$33,,Data!$L$3),10-Data!$L$3,FALSE),$T$19:$V$45,2,FALSE)</f>
        <v>3.8500000000000006E-2</v>
      </c>
      <c r="N27" s="54">
        <f ca="1">SUM($M$6:$M26,$M27/2)</f>
        <v>0.77424999999999988</v>
      </c>
      <c r="O27" s="53">
        <f ca="1">VLOOKUP(VLOOKUP($L27,OFFSET(ModifiedQuilt!$D$7:$M$33,,Data!$L$3),10-Data!$L$3,FALSE),$T$19:$V$45,3,FALSE)</f>
        <v>3.8500000000000006E-2</v>
      </c>
      <c r="P27" s="55">
        <f ca="1">SUM($O$6:$O26,$O27/2)</f>
        <v>0.77424999999999988</v>
      </c>
      <c r="Q27" s="56"/>
      <c r="T27" s="42" t="s">
        <v>48</v>
      </c>
      <c r="U27" s="57">
        <f>VLOOKUP(LEFT($T27,1),Variables!$E$3:$H$5,2,FALSE)*VLOOKUP(MID($T27,2,1),Variables!$E$3:$H$5,3,FALSE)*VLOOKUP(RIGHT($T27,1),Variables!$E$3:$H$5,4,FALSE)</f>
        <v>2.1000000000000001E-2</v>
      </c>
      <c r="V27" s="57">
        <f>VLOOKUP(LEFT($T27,1),Variables!$E$10:$H$12,2,FALSE)*VLOOKUP(MID($T27,2,1),Variables!$E$10:$H$12,3,FALSE)*VLOOKUP(RIGHT($T27,1),Variables!$E$10:$H$12,4,FALSE)</f>
        <v>2.1000000000000001E-2</v>
      </c>
    </row>
    <row r="28" spans="6:22" ht="15">
      <c r="F28" s="45">
        <f ca="1">SMALL(OFFSET(ModifiedQuilt!$D$7:$D$33,,MATCH(Data!$F$2,$T$3:$T$10,0)),ROW()-5)</f>
        <v>178.22</v>
      </c>
      <c r="G28" s="53">
        <f ca="1">VLOOKUP(VLOOKUP($F28,OFFSET(ModifiedQuilt!$D$7:$M$33,,Data!$F$3),10-Data!$F$3,FALSE),$T$19:$V$45,2,FALSE)</f>
        <v>9.6250000000000002E-2</v>
      </c>
      <c r="H28" s="54">
        <f ca="1">SUM($G$6:$G27,$G28/2)</f>
        <v>0.78912499999999997</v>
      </c>
      <c r="I28" s="53">
        <f ca="1">VLOOKUP(VLOOKUP($F28,OFFSET(ModifiedQuilt!$D$7:$M$33,,Data!$F$3),10-Data!$F$3,FALSE),$T$19:$V$45,3,FALSE)</f>
        <v>9.6250000000000002E-2</v>
      </c>
      <c r="J28" s="55">
        <f ca="1">SUM($I$6:$I27,$I28/2)</f>
        <v>0.78912499999999997</v>
      </c>
      <c r="L28" s="45">
        <f ca="1">SMALL(OFFSET(ModifiedQuilt!$D$7:$D$33,,MATCH(Data!$L$2,$T$3:$T$17,0)),ROW()-5)</f>
        <v>269.77</v>
      </c>
      <c r="M28" s="53">
        <f ca="1">VLOOKUP(VLOOKUP($L28,OFFSET(ModifiedQuilt!$D$7:$M$33,,Data!$L$3),10-Data!$L$3,FALSE),$T$19:$V$45,2,FALSE)</f>
        <v>9.6250000000000002E-2</v>
      </c>
      <c r="N28" s="54">
        <f ca="1">SUM($M$6:$M27,$M28/2)</f>
        <v>0.84162499999999985</v>
      </c>
      <c r="O28" s="53">
        <f ca="1">VLOOKUP(VLOOKUP($L28,OFFSET(ModifiedQuilt!$D$7:$M$33,,Data!$L$3),10-Data!$L$3,FALSE),$T$19:$V$45,3,FALSE)</f>
        <v>9.6250000000000002E-2</v>
      </c>
      <c r="P28" s="55">
        <f ca="1">SUM($O$6:$O27,$O28/2)</f>
        <v>0.84162499999999985</v>
      </c>
      <c r="Q28" s="56"/>
      <c r="T28" s="42" t="s">
        <v>50</v>
      </c>
      <c r="U28" s="57">
        <f>VLOOKUP(LEFT($T28,1),Variables!$E$3:$H$5,2,FALSE)*VLOOKUP(MID($T28,2,1),Variables!$E$3:$H$5,3,FALSE)*VLOOKUP(RIGHT($T28,1),Variables!$E$3:$H$5,4,FALSE)</f>
        <v>2.4750000000000001E-2</v>
      </c>
      <c r="V28" s="57">
        <f>VLOOKUP(LEFT($T28,1),Variables!$E$10:$H$12,2,FALSE)*VLOOKUP(MID($T28,2,1),Variables!$E$10:$H$12,3,FALSE)*VLOOKUP(RIGHT($T28,1),Variables!$E$10:$H$12,4,FALSE)</f>
        <v>2.4750000000000001E-2</v>
      </c>
    </row>
    <row r="29" spans="6:22" ht="15">
      <c r="F29" s="45">
        <f ca="1">SMALL(OFFSET(ModifiedQuilt!$D$7:$D$33,,MATCH(Data!$F$2,$T$3:$T$10,0)),ROW()-5)</f>
        <v>180.88</v>
      </c>
      <c r="G29" s="53">
        <f ca="1">VLOOKUP(VLOOKUP($F29,OFFSET(ModifiedQuilt!$D$7:$M$33,,Data!$F$3),10-Data!$F$3,FALSE),$T$19:$V$45,2,FALSE)</f>
        <v>5.7749999999999996E-2</v>
      </c>
      <c r="H29" s="54">
        <f ca="1">SUM($G$6:$G28,$G29/2)</f>
        <v>0.86612500000000003</v>
      </c>
      <c r="I29" s="53">
        <f ca="1">VLOOKUP(VLOOKUP($F29,OFFSET(ModifiedQuilt!$D$7:$M$33,,Data!$F$3),10-Data!$F$3,FALSE),$T$19:$V$45,3,FALSE)</f>
        <v>5.7749999999999996E-2</v>
      </c>
      <c r="J29" s="55">
        <f ca="1">SUM($I$6:$I28,$I29/2)</f>
        <v>0.86612500000000003</v>
      </c>
      <c r="L29" s="45">
        <f ca="1">SMALL(OFFSET(ModifiedQuilt!$D$7:$D$33,,MATCH(Data!$L$2,$T$3:$T$17,0)),ROW()-5)</f>
        <v>277.20999999999998</v>
      </c>
      <c r="M29" s="53">
        <f ca="1">VLOOKUP(VLOOKUP($L29,OFFSET(ModifiedQuilt!$D$7:$M$33,,Data!$L$3),10-Data!$L$3,FALSE),$T$19:$V$45,2,FALSE)</f>
        <v>5.7749999999999996E-2</v>
      </c>
      <c r="N29" s="54">
        <f ca="1">SUM($M$6:$M28,$M29/2)</f>
        <v>0.9186249999999998</v>
      </c>
      <c r="O29" s="53">
        <f ca="1">VLOOKUP(VLOOKUP($L29,OFFSET(ModifiedQuilt!$D$7:$M$33,,Data!$L$3),10-Data!$L$3,FALSE),$T$19:$V$45,3,FALSE)</f>
        <v>5.7749999999999996E-2</v>
      </c>
      <c r="P29" s="55">
        <f ca="1">SUM($O$6:$O28,$O29/2)</f>
        <v>0.9186249999999998</v>
      </c>
      <c r="Q29" s="56"/>
      <c r="T29" s="42" t="s">
        <v>51</v>
      </c>
      <c r="U29" s="57">
        <f>VLOOKUP(LEFT($T29,1),Variables!$E$3:$H$5,2,FALSE)*VLOOKUP(MID($T29,2,1),Variables!$E$3:$H$5,3,FALSE)*VLOOKUP(RIGHT($T29,1),Variables!$E$3:$H$5,4,FALSE)</f>
        <v>4.1250000000000002E-2</v>
      </c>
      <c r="V29" s="57">
        <f>VLOOKUP(LEFT($T29,1),Variables!$E$10:$H$12,2,FALSE)*VLOOKUP(MID($T29,2,1),Variables!$E$10:$H$12,3,FALSE)*VLOOKUP(RIGHT($T29,1),Variables!$E$10:$H$12,4,FALSE)</f>
        <v>4.1250000000000002E-2</v>
      </c>
    </row>
    <row r="30" spans="6:22" ht="15">
      <c r="F30" s="45">
        <f ca="1">SMALL(OFFSET(ModifiedQuilt!$D$7:$D$33,,MATCH(Data!$F$2,$T$3:$T$10,0)),ROW()-5)</f>
        <v>189.47</v>
      </c>
      <c r="G30" s="53">
        <f ca="1">VLOOKUP(VLOOKUP($F30,OFFSET(ModifiedQuilt!$D$7:$M$33,,Data!$F$3),10-Data!$F$3,FALSE),$T$19:$V$45,2,FALSE)</f>
        <v>2.1000000000000001E-2</v>
      </c>
      <c r="H30" s="54">
        <f ca="1">SUM($G$6:$G29,$G30/2)</f>
        <v>0.90549999999999997</v>
      </c>
      <c r="I30" s="53">
        <f ca="1">VLOOKUP(VLOOKUP($F30,OFFSET(ModifiedQuilt!$D$7:$M$33,,Data!$F$3),10-Data!$F$3,FALSE),$T$19:$V$45,3,FALSE)</f>
        <v>2.1000000000000001E-2</v>
      </c>
      <c r="J30" s="55">
        <f ca="1">SUM($I$6:$I29,$I30/2)</f>
        <v>0.90549999999999997</v>
      </c>
      <c r="L30" s="45">
        <f ca="1">SMALL(OFFSET(ModifiedQuilt!$D$7:$D$33,,MATCH(Data!$L$2,$T$3:$T$17,0)),ROW()-5)</f>
        <v>289.11</v>
      </c>
      <c r="M30" s="53">
        <f ca="1">VLOOKUP(VLOOKUP($L30,OFFSET(ModifiedQuilt!$D$7:$M$33,,Data!$L$3),10-Data!$L$3,FALSE),$T$19:$V$45,2,FALSE)</f>
        <v>1.0500000000000001E-2</v>
      </c>
      <c r="N30" s="54">
        <f ca="1">SUM($M$6:$M29,$M30/2)</f>
        <v>0.95274999999999976</v>
      </c>
      <c r="O30" s="53">
        <f ca="1">VLOOKUP(VLOOKUP($L30,OFFSET(ModifiedQuilt!$D$7:$M$33,,Data!$L$3),10-Data!$L$3,FALSE),$T$19:$V$45,3,FALSE)</f>
        <v>1.0500000000000001E-2</v>
      </c>
      <c r="P30" s="55">
        <f ca="1">SUM($O$6:$O29,$O30/2)</f>
        <v>0.95274999999999976</v>
      </c>
      <c r="Q30" s="56"/>
      <c r="T30" s="42" t="s">
        <v>52</v>
      </c>
      <c r="U30" s="57">
        <f>VLOOKUP(LEFT($T30,1),Variables!$E$3:$H$5,2,FALSE)*VLOOKUP(MID($T30,2,1),Variables!$E$3:$H$5,3,FALSE)*VLOOKUP(RIGHT($T30,1),Variables!$E$3:$H$5,4,FALSE)</f>
        <v>1.6500000000000001E-2</v>
      </c>
      <c r="V30" s="57">
        <f>VLOOKUP(LEFT($T30,1),Variables!$E$10:$H$12,2,FALSE)*VLOOKUP(MID($T30,2,1),Variables!$E$10:$H$12,3,FALSE)*VLOOKUP(RIGHT($T30,1),Variables!$E$10:$H$12,4,FALSE)</f>
        <v>1.6500000000000001E-2</v>
      </c>
    </row>
    <row r="31" spans="6:22" ht="15">
      <c r="F31" s="45">
        <f ca="1">SMALL(OFFSET(ModifiedQuilt!$D$7:$D$33,,MATCH(Data!$F$2,$T$3:$T$10,0)),ROW()-5)</f>
        <v>192.02</v>
      </c>
      <c r="G31" s="53">
        <f ca="1">VLOOKUP(VLOOKUP($F31,OFFSET(ModifiedQuilt!$D$7:$M$33,,Data!$F$3),10-Data!$F$3,FALSE),$T$19:$V$45,2,FALSE)</f>
        <v>5.2499999999999998E-2</v>
      </c>
      <c r="H31" s="54">
        <f ca="1">SUM($G$6:$G30,$G31/2)</f>
        <v>0.94225000000000003</v>
      </c>
      <c r="I31" s="53">
        <f ca="1">VLOOKUP(VLOOKUP($F31,OFFSET(ModifiedQuilt!$D$7:$M$33,,Data!$F$3),10-Data!$F$3,FALSE),$T$19:$V$45,3,FALSE)</f>
        <v>5.2499999999999998E-2</v>
      </c>
      <c r="J31" s="55">
        <f ca="1">SUM($I$6:$I30,$I31/2)</f>
        <v>0.94225000000000003</v>
      </c>
      <c r="L31" s="45">
        <f ca="1">SMALL(OFFSET(ModifiedQuilt!$D$7:$D$33,,MATCH(Data!$L$2,$T$3:$T$17,0)),ROW()-5)</f>
        <v>295.31</v>
      </c>
      <c r="M31" s="53">
        <f ca="1">VLOOKUP(VLOOKUP($L31,OFFSET(ModifiedQuilt!$D$7:$M$33,,Data!$L$3),10-Data!$L$3,FALSE),$T$19:$V$45,2,FALSE)</f>
        <v>2.6249999999999999E-2</v>
      </c>
      <c r="N31" s="54">
        <f ca="1">SUM($M$6:$M30,$M31/2)</f>
        <v>0.97112499999999979</v>
      </c>
      <c r="O31" s="53">
        <f ca="1">VLOOKUP(VLOOKUP($L31,OFFSET(ModifiedQuilt!$D$7:$M$33,,Data!$L$3),10-Data!$L$3,FALSE),$T$19:$V$45,3,FALSE)</f>
        <v>2.6249999999999999E-2</v>
      </c>
      <c r="P31" s="55">
        <f ca="1">SUM($O$6:$O30,$O31/2)</f>
        <v>0.97112499999999979</v>
      </c>
      <c r="Q31" s="56"/>
      <c r="T31" s="42" t="s">
        <v>53</v>
      </c>
      <c r="U31" s="57">
        <f>VLOOKUP(LEFT($T31,1),Variables!$E$3:$H$5,2,FALSE)*VLOOKUP(MID($T31,2,1),Variables!$E$3:$H$5,3,FALSE)*VLOOKUP(RIGHT($T31,1),Variables!$E$3:$H$5,4,FALSE)</f>
        <v>8.2500000000000004E-2</v>
      </c>
      <c r="V31" s="57">
        <f>VLOOKUP(LEFT($T31,1),Variables!$E$10:$H$12,2,FALSE)*VLOOKUP(MID($T31,2,1),Variables!$E$10:$H$12,3,FALSE)*VLOOKUP(RIGHT($T31,1),Variables!$E$10:$H$12,4,FALSE)</f>
        <v>8.2500000000000004E-2</v>
      </c>
    </row>
    <row r="32" spans="6:22" ht="15">
      <c r="F32" s="45">
        <f ca="1">SMALL(OFFSET(ModifiedQuilt!$D$7:$D$33,,MATCH(Data!$F$2,$T$3:$T$10,0)),ROW()-5)</f>
        <v>194.08</v>
      </c>
      <c r="G32" s="53">
        <f ca="1">VLOOKUP(VLOOKUP($F32,OFFSET(ModifiedQuilt!$D$7:$M$33,,Data!$F$3),10-Data!$F$3,FALSE),$T$19:$V$45,2,FALSE)</f>
        <v>3.15E-2</v>
      </c>
      <c r="H32" s="54">
        <f ca="1">SUM($G$6:$G31,$G32/2)</f>
        <v>0.98425000000000007</v>
      </c>
      <c r="I32" s="53">
        <f ca="1">VLOOKUP(VLOOKUP($F32,OFFSET(ModifiedQuilt!$D$7:$M$33,,Data!$F$3),10-Data!$F$3,FALSE),$T$19:$V$45,3,FALSE)</f>
        <v>3.15E-2</v>
      </c>
      <c r="J32" s="55">
        <f ca="1">SUM($I$6:$I31,$I32/2)</f>
        <v>0.98425000000000007</v>
      </c>
      <c r="L32" s="45">
        <f ca="1">SMALL(OFFSET(ModifiedQuilt!$D$7:$D$33,,MATCH(Data!$L$2,$T$3:$T$17,0)),ROW()-5)</f>
        <v>302.97000000000003</v>
      </c>
      <c r="M32" s="53">
        <f ca="1">VLOOKUP(VLOOKUP($L32,OFFSET(ModifiedQuilt!$D$7:$M$33,,Data!$L$3),10-Data!$L$3,FALSE),$T$19:$V$45,2,FALSE)</f>
        <v>1.575E-2</v>
      </c>
      <c r="N32" s="54">
        <f ca="1">SUM($M$6:$M31,$M32/2)</f>
        <v>0.9921249999999997</v>
      </c>
      <c r="O32" s="53">
        <f ca="1">VLOOKUP(VLOOKUP($L32,OFFSET(ModifiedQuilt!$D$7:$M$33,,Data!$L$3),10-Data!$L$3,FALSE),$T$19:$V$45,3,FALSE)</f>
        <v>1.575E-2</v>
      </c>
      <c r="P32" s="55">
        <f ca="1">SUM($O$6:$O31,$O32/2)</f>
        <v>0.9921249999999997</v>
      </c>
      <c r="Q32" s="56"/>
      <c r="T32" s="42" t="s">
        <v>54</v>
      </c>
      <c r="U32" s="57">
        <f>VLOOKUP(LEFT($T32,1),Variables!$E$3:$H$5,2,FALSE)*VLOOKUP(MID($T32,2,1),Variables!$E$3:$H$5,3,FALSE)*VLOOKUP(RIGHT($T32,1),Variables!$E$3:$H$5,4,FALSE)</f>
        <v>0.13750000000000001</v>
      </c>
      <c r="V32" s="57">
        <f>VLOOKUP(LEFT($T32,1),Variables!$E$10:$H$12,2,FALSE)*VLOOKUP(MID($T32,2,1),Variables!$E$10:$H$12,3,FALSE)*VLOOKUP(RIGHT($T32,1),Variables!$E$10:$H$12,4,FALSE)</f>
        <v>0.13750000000000001</v>
      </c>
    </row>
    <row r="33" spans="4:22" ht="15">
      <c r="F33" s="45"/>
      <c r="G33" s="58"/>
      <c r="H33" s="59"/>
      <c r="I33" s="58"/>
      <c r="J33" s="59"/>
      <c r="L33" s="60"/>
      <c r="M33" s="58"/>
      <c r="N33" s="59"/>
      <c r="O33" s="58"/>
      <c r="P33" s="59"/>
      <c r="Q33" s="61"/>
      <c r="T33" s="42" t="s">
        <v>55</v>
      </c>
      <c r="U33" s="57">
        <f>VLOOKUP(LEFT($T33,1),Variables!$E$3:$H$5,2,FALSE)*VLOOKUP(MID($T33,2,1),Variables!$E$3:$H$5,3,FALSE)*VLOOKUP(RIGHT($T33,1),Variables!$E$3:$H$5,4,FALSE)</f>
        <v>5.5000000000000007E-2</v>
      </c>
      <c r="V33" s="57">
        <f>VLOOKUP(LEFT($T33,1),Variables!$E$10:$H$12,2,FALSE)*VLOOKUP(MID($T33,2,1),Variables!$E$10:$H$12,3,FALSE)*VLOOKUP(RIGHT($T33,1),Variables!$E$10:$H$12,4,FALSE)</f>
        <v>5.5000000000000007E-2</v>
      </c>
    </row>
    <row r="34" spans="4:22" ht="15">
      <c r="F34" s="62"/>
      <c r="G34" s="160"/>
      <c r="H34" s="161"/>
      <c r="I34" s="160"/>
      <c r="J34" s="161"/>
      <c r="K34" s="63"/>
      <c r="L34" s="62"/>
      <c r="M34" s="160"/>
      <c r="N34" s="161"/>
      <c r="O34" s="160"/>
      <c r="P34" s="161"/>
      <c r="Q34" s="64"/>
      <c r="T34" s="42" t="s">
        <v>56</v>
      </c>
      <c r="U34" s="57">
        <f>VLOOKUP(LEFT($T34,1),Variables!$E$3:$H$5,2,FALSE)*VLOOKUP(MID($T34,2,1),Variables!$E$3:$H$5,3,FALSE)*VLOOKUP(RIGHT($T34,1),Variables!$E$3:$H$5,4,FALSE)</f>
        <v>5.7749999999999996E-2</v>
      </c>
      <c r="V34" s="57">
        <f>VLOOKUP(LEFT($T34,1),Variables!$E$10:$H$12,2,FALSE)*VLOOKUP(MID($T34,2,1),Variables!$E$10:$H$12,3,FALSE)*VLOOKUP(RIGHT($T34,1),Variables!$E$10:$H$12,4,FALSE)</f>
        <v>5.7749999999999996E-2</v>
      </c>
    </row>
    <row r="35" spans="4:22" ht="15.75" thickBot="1">
      <c r="T35" s="42" t="s">
        <v>57</v>
      </c>
      <c r="U35" s="57">
        <f>VLOOKUP(LEFT($T35,1),Variables!$E$3:$H$5,2,FALSE)*VLOOKUP(MID($T35,2,1),Variables!$E$3:$H$5,3,FALSE)*VLOOKUP(RIGHT($T35,1),Variables!$E$3:$H$5,4,FALSE)</f>
        <v>9.6250000000000002E-2</v>
      </c>
      <c r="V35" s="57">
        <f>VLOOKUP(LEFT($T35,1),Variables!$E$10:$H$12,2,FALSE)*VLOOKUP(MID($T35,2,1),Variables!$E$10:$H$12,3,FALSE)*VLOOKUP(RIGHT($T35,1),Variables!$E$10:$H$12,4,FALSE)</f>
        <v>9.6250000000000002E-2</v>
      </c>
    </row>
    <row r="36" spans="4:22" ht="12.75" customHeight="1" thickBot="1">
      <c r="G36" s="157" t="str">
        <f>$F$2</f>
        <v>K19 Sales C25 750MW</v>
      </c>
      <c r="H36" s="157"/>
      <c r="I36" s="157"/>
      <c r="J36" s="157"/>
      <c r="M36" s="157" t="str">
        <f>$L$2</f>
        <v>All Gas</v>
      </c>
      <c r="N36" s="157"/>
      <c r="O36" s="157"/>
      <c r="P36" s="157"/>
      <c r="Q36" s="65"/>
      <c r="T36" s="42" t="s">
        <v>58</v>
      </c>
      <c r="U36" s="57">
        <f>VLOOKUP(LEFT($T36,1),Variables!$E$3:$H$5,2,FALSE)*VLOOKUP(MID($T36,2,1),Variables!$E$3:$H$5,3,FALSE)*VLOOKUP(RIGHT($T36,1),Variables!$E$3:$H$5,4,FALSE)</f>
        <v>3.8500000000000006E-2</v>
      </c>
      <c r="V36" s="57">
        <f>VLOOKUP(LEFT($T36,1),Variables!$E$10:$H$12,2,FALSE)*VLOOKUP(MID($T36,2,1),Variables!$E$10:$H$12,3,FALSE)*VLOOKUP(RIGHT($T36,1),Variables!$E$10:$H$12,4,FALSE)</f>
        <v>3.8500000000000006E-2</v>
      </c>
    </row>
    <row r="37" spans="4:22" ht="13.5" customHeight="1" thickBot="1">
      <c r="G37" s="158" t="str">
        <f>Variables!F1</f>
        <v>Probability 1</v>
      </c>
      <c r="H37" s="158"/>
      <c r="I37" s="158" t="str">
        <f>Variables!F8</f>
        <v>Probability 2</v>
      </c>
      <c r="J37" s="158"/>
      <c r="M37" s="158" t="str">
        <f>Variables!$F$1</f>
        <v>Probability 1</v>
      </c>
      <c r="N37" s="158"/>
      <c r="O37" s="158" t="str">
        <f>Variables!$F$8</f>
        <v>Probability 2</v>
      </c>
      <c r="P37" s="158"/>
      <c r="Q37" s="65"/>
      <c r="T37" s="42" t="s">
        <v>60</v>
      </c>
      <c r="U37" s="57">
        <f>VLOOKUP(LEFT($T37,1),Variables!$E$3:$H$5,2,FALSE)*VLOOKUP(MID($T37,2,1),Variables!$E$3:$H$5,3,FALSE)*VLOOKUP(RIGHT($T37,1),Variables!$E$3:$H$5,4,FALSE)</f>
        <v>6.7499999999999999E-3</v>
      </c>
      <c r="V37" s="57">
        <f>VLOOKUP(LEFT($T37,1),Variables!$E$10:$H$12,2,FALSE)*VLOOKUP(MID($T37,2,1),Variables!$E$10:$H$12,3,FALSE)*VLOOKUP(RIGHT($T37,1),Variables!$E$10:$H$12,4,FALSE)</f>
        <v>6.7499999999999999E-3</v>
      </c>
    </row>
    <row r="38" spans="4:22" ht="15">
      <c r="D38" s="115" t="s">
        <v>89</v>
      </c>
      <c r="E38" s="116"/>
      <c r="F38" s="117"/>
      <c r="G38" s="154">
        <f ca="1">SUMPRODUCT($F$6:$F$32,G$6:G$32)</f>
        <v>139.44398500000003</v>
      </c>
      <c r="H38" s="155"/>
      <c r="I38" s="155">
        <f ca="1">SUMPRODUCT($F$6:$F$32,I$6:I$32)</f>
        <v>139.44398500000003</v>
      </c>
      <c r="J38" s="156"/>
      <c r="M38" s="154">
        <f ca="1">SUMPRODUCT($L$6:$L$32,M$6:M$32)</f>
        <v>193.90605750000003</v>
      </c>
      <c r="N38" s="155"/>
      <c r="O38" s="155">
        <f ca="1">SUMPRODUCT($L$6:$L$32,O$6:O$32)</f>
        <v>193.90605750000003</v>
      </c>
      <c r="P38" s="156"/>
      <c r="Q38" s="64"/>
      <c r="T38" s="42" t="s">
        <v>61</v>
      </c>
      <c r="U38" s="57">
        <f>VLOOKUP(LEFT($T38,1),Variables!$E$3:$H$5,2,FALSE)*VLOOKUP(MID($T38,2,1),Variables!$E$3:$H$5,3,FALSE)*VLOOKUP(RIGHT($T38,1),Variables!$E$3:$H$5,4,FALSE)</f>
        <v>1.125E-2</v>
      </c>
      <c r="V38" s="57">
        <f>VLOOKUP(LEFT($T38,1),Variables!$E$10:$H$12,2,FALSE)*VLOOKUP(MID($T38,2,1),Variables!$E$10:$H$12,3,FALSE)*VLOOKUP(RIGHT($T38,1),Variables!$E$10:$H$12,4,FALSE)</f>
        <v>1.125E-2</v>
      </c>
    </row>
    <row r="39" spans="4:22" ht="15">
      <c r="D39" s="110" t="s">
        <v>90</v>
      </c>
      <c r="E39" s="111"/>
      <c r="F39" s="112"/>
      <c r="G39" s="151">
        <f ca="1">FORECAST(10%,OFFSET($F$5:$F$6,$U$48,0),OFFSET($H$5:$H$6,$U$48,0))</f>
        <v>91.368962962962982</v>
      </c>
      <c r="H39" s="152"/>
      <c r="I39" s="152">
        <f ca="1">FORECAST(10%,OFFSET($F$5:$F$6,$V$48,0),OFFSET($J$5:$J$6,$V$48,0))</f>
        <v>91.368962962962982</v>
      </c>
      <c r="J39" s="153"/>
      <c r="M39" s="151">
        <f ca="1">FORECAST(10%,OFFSET($L$5:$L$6,$U$54,0),OFFSET($N$5:$N$6,$U$54,0))</f>
        <v>114.24791666666665</v>
      </c>
      <c r="N39" s="152"/>
      <c r="O39" s="152">
        <f ca="1">FORECAST(10%,OFFSET($L$5:$L$6,$V$54,0),OFFSET($P$5:$P$6,$V$54,0))</f>
        <v>114.24791666666665</v>
      </c>
      <c r="P39" s="153"/>
      <c r="Q39" s="64"/>
      <c r="T39" s="42" t="s">
        <v>62</v>
      </c>
      <c r="U39" s="57">
        <f>VLOOKUP(LEFT($T39,1),Variables!$E$3:$H$5,2,FALSE)*VLOOKUP(MID($T39,2,1),Variables!$E$3:$H$5,3,FALSE)*VLOOKUP(RIGHT($T39,1),Variables!$E$3:$H$5,4,FALSE)</f>
        <v>4.4999999999999997E-3</v>
      </c>
      <c r="V39" s="57">
        <f>VLOOKUP(LEFT($T39,1),Variables!$E$10:$H$12,2,FALSE)*VLOOKUP(MID($T39,2,1),Variables!$E$10:$H$12,3,FALSE)*VLOOKUP(RIGHT($T39,1),Variables!$E$10:$H$12,4,FALSE)</f>
        <v>4.4999999999999997E-3</v>
      </c>
    </row>
    <row r="40" spans="4:22" ht="15">
      <c r="D40" s="110" t="s">
        <v>91</v>
      </c>
      <c r="E40" s="111"/>
      <c r="F40" s="112"/>
      <c r="G40" s="151">
        <f ca="1">FORECAST(25%,OFFSET($F$5:$F$6,$U$49,0),OFFSET($H$5:$H$6,$U$49,0))</f>
        <v>122.21290322580646</v>
      </c>
      <c r="H40" s="152"/>
      <c r="I40" s="152">
        <f ca="1">FORECAST(25%,OFFSET($F$5:$F$6,$V$49,0),OFFSET($J$5:$J$6,$V$49,0))</f>
        <v>122.21290322580646</v>
      </c>
      <c r="J40" s="153"/>
      <c r="M40" s="151">
        <f ca="1">FORECAST(25%,OFFSET($L$5:$L$6,$U$55,0),OFFSET($N$5:$N$6,$U$55,0))</f>
        <v>158.60375000000002</v>
      </c>
      <c r="N40" s="152"/>
      <c r="O40" s="152">
        <f ca="1">FORECAST(25%,OFFSET($L$5:$L$6,$V$55,0),OFFSET($P$5:$P$6,$V$55,0))</f>
        <v>158.60375000000002</v>
      </c>
      <c r="P40" s="153"/>
      <c r="Q40" s="64"/>
      <c r="T40" s="42" t="s">
        <v>63</v>
      </c>
      <c r="U40" s="57">
        <f>VLOOKUP(LEFT($T40,1),Variables!$E$3:$H$5,2,FALSE)*VLOOKUP(MID($T40,2,1),Variables!$E$3:$H$5,3,FALSE)*VLOOKUP(RIGHT($T40,1),Variables!$E$3:$H$5,4,FALSE)</f>
        <v>2.2499999999999999E-2</v>
      </c>
      <c r="V40" s="57">
        <f>VLOOKUP(LEFT($T40,1),Variables!$E$10:$H$12,2,FALSE)*VLOOKUP(MID($T40,2,1),Variables!$E$10:$H$12,3,FALSE)*VLOOKUP(RIGHT($T40,1),Variables!$E$10:$H$12,4,FALSE)</f>
        <v>2.2499999999999999E-2</v>
      </c>
    </row>
    <row r="41" spans="4:22" ht="15">
      <c r="D41" s="110" t="s">
        <v>92</v>
      </c>
      <c r="E41" s="111"/>
      <c r="F41" s="112"/>
      <c r="G41" s="151">
        <f ca="1">FORECAST(75%,OFFSET($F$5:$F$6,$U$50,0),OFFSET($H$5:$H$6,$U$50,0))</f>
        <v>177.25602968460109</v>
      </c>
      <c r="H41" s="152"/>
      <c r="I41" s="152">
        <f ca="1">FORECAST(75%,OFFSET($F$5:$F$6,$V$50,0),OFFSET($J$5:$J$6,$V$50,0))</f>
        <v>177.25602968460109</v>
      </c>
      <c r="J41" s="153"/>
      <c r="M41" s="151">
        <f ca="1">FORECAST(75%,OFFSET($L$5:$L$6,$U$56,0),OFFSET($N$5:$N$6,$U$56,0))</f>
        <v>259.4760714285714</v>
      </c>
      <c r="N41" s="152"/>
      <c r="O41" s="152">
        <f ca="1">FORECAST(75%,OFFSET($L$5:$L$6,$V$56,0),OFFSET($P$5:$P$6,$V$56,0))</f>
        <v>259.4760714285714</v>
      </c>
      <c r="P41" s="153"/>
      <c r="Q41" s="64"/>
      <c r="T41" s="42" t="s">
        <v>64</v>
      </c>
      <c r="U41" s="57">
        <f>VLOOKUP(LEFT($T41,1),Variables!$E$3:$H$5,2,FALSE)*VLOOKUP(MID($T41,2,1),Variables!$E$3:$H$5,3,FALSE)*VLOOKUP(RIGHT($T41,1),Variables!$E$3:$H$5,4,FALSE)</f>
        <v>3.7499999999999999E-2</v>
      </c>
      <c r="V41" s="57">
        <f>VLOOKUP(LEFT($T41,1),Variables!$E$10:$H$12,2,FALSE)*VLOOKUP(MID($T41,2,1),Variables!$E$10:$H$12,3,FALSE)*VLOOKUP(RIGHT($T41,1),Variables!$E$10:$H$12,4,FALSE)</f>
        <v>3.7499999999999999E-2</v>
      </c>
    </row>
    <row r="42" spans="4:22" ht="15.75" thickBot="1">
      <c r="D42" s="145" t="s">
        <v>93</v>
      </c>
      <c r="E42" s="146"/>
      <c r="F42" s="147"/>
      <c r="G42" s="148">
        <f ca="1">FORECAST(90%,OFFSET($F$5:$F$6,$U$51,0),OFFSET($H$5:$H$6,$U$51,0))</f>
        <v>188.27012698412702</v>
      </c>
      <c r="H42" s="149"/>
      <c r="I42" s="149">
        <f ca="1">FORECAST(90%,OFFSET($F$5:$F$6,$V$51,0),OFFSET($J$5:$J$6,$V$51,0))</f>
        <v>188.27012698412702</v>
      </c>
      <c r="J42" s="150"/>
      <c r="M42" s="148">
        <f ca="1">FORECAST(90%,OFFSET($L$5:$L$6,$U$57,0),OFFSET($N$5:$N$6,$U$57,0))</f>
        <v>275.41038961038964</v>
      </c>
      <c r="N42" s="149"/>
      <c r="O42" s="149">
        <f ca="1">FORECAST(90%,OFFSET($L$5:$L$6,$V$57,0),OFFSET($P$5:$P$6,$V$57,0))</f>
        <v>275.41038961038964</v>
      </c>
      <c r="P42" s="150"/>
      <c r="Q42" s="64"/>
      <c r="T42" s="42" t="s">
        <v>65</v>
      </c>
      <c r="U42" s="57">
        <f>VLOOKUP(LEFT($T42,1),Variables!$E$3:$H$5,2,FALSE)*VLOOKUP(MID($T42,2,1),Variables!$E$3:$H$5,3,FALSE)*VLOOKUP(RIGHT($T42,1),Variables!$E$3:$H$5,4,FALSE)</f>
        <v>1.4999999999999999E-2</v>
      </c>
      <c r="V42" s="57">
        <f>VLOOKUP(LEFT($T42,1),Variables!$E$10:$H$12,2,FALSE)*VLOOKUP(MID($T42,2,1),Variables!$E$10:$H$12,3,FALSE)*VLOOKUP(RIGHT($T42,1),Variables!$E$10:$H$12,4,FALSE)</f>
        <v>1.4999999999999999E-2</v>
      </c>
    </row>
    <row r="43" spans="4:22" ht="15">
      <c r="T43" s="42" t="s">
        <v>66</v>
      </c>
      <c r="U43" s="57">
        <f>VLOOKUP(LEFT($T43,1),Variables!$E$3:$H$5,2,FALSE)*VLOOKUP(MID($T43,2,1),Variables!$E$3:$H$5,3,FALSE)*VLOOKUP(RIGHT($T43,1),Variables!$E$3:$H$5,4,FALSE)</f>
        <v>1.575E-2</v>
      </c>
      <c r="V43" s="57">
        <f>VLOOKUP(LEFT($T43,1),Variables!$E$10:$H$12,2,FALSE)*VLOOKUP(MID($T43,2,1),Variables!$E$10:$H$12,3,FALSE)*VLOOKUP(RIGHT($T43,1),Variables!$E$10:$H$12,4,FALSE)</f>
        <v>1.575E-2</v>
      </c>
    </row>
    <row r="44" spans="4:22" ht="15">
      <c r="T44" s="42" t="s">
        <v>67</v>
      </c>
      <c r="U44" s="57">
        <f>VLOOKUP(LEFT($T44,1),Variables!$E$3:$H$5,2,FALSE)*VLOOKUP(MID($T44,2,1),Variables!$E$3:$H$5,3,FALSE)*VLOOKUP(RIGHT($T44,1),Variables!$E$3:$H$5,4,FALSE)</f>
        <v>2.6249999999999999E-2</v>
      </c>
      <c r="V44" s="57">
        <f>VLOOKUP(LEFT($T44,1),Variables!$E$10:$H$12,2,FALSE)*VLOOKUP(MID($T44,2,1),Variables!$E$10:$H$12,3,FALSE)*VLOOKUP(RIGHT($T44,1),Variables!$E$10:$H$12,4,FALSE)</f>
        <v>2.6249999999999999E-2</v>
      </c>
    </row>
    <row r="45" spans="4:22" ht="15">
      <c r="T45" s="42" t="s">
        <v>68</v>
      </c>
      <c r="U45" s="57">
        <f>VLOOKUP(LEFT($T45,1),Variables!$E$3:$H$5,2,FALSE)*VLOOKUP(MID($T45,2,1),Variables!$E$3:$H$5,3,FALSE)*VLOOKUP(RIGHT($T45,1),Variables!$E$3:$H$5,4,FALSE)</f>
        <v>1.0500000000000001E-2</v>
      </c>
      <c r="V45" s="57">
        <f>VLOOKUP(LEFT($T45,1),Variables!$E$10:$H$12,2,FALSE)*VLOOKUP(MID($T45,2,1),Variables!$E$10:$H$12,3,FALSE)*VLOOKUP(RIGHT($T45,1),Variables!$E$10:$H$12,4,FALSE)</f>
        <v>1.0500000000000001E-2</v>
      </c>
    </row>
    <row r="47" spans="4:22" outlineLevel="1">
      <c r="T47" s="42" t="s">
        <v>82</v>
      </c>
      <c r="U47" s="41" t="s">
        <v>86</v>
      </c>
      <c r="V47" s="41" t="s">
        <v>88</v>
      </c>
    </row>
    <row r="48" spans="4:22" outlineLevel="1">
      <c r="T48" s="66">
        <v>0.1</v>
      </c>
      <c r="U48" s="41">
        <f ca="1">MATCH($T48,H$6:H$32,1)</f>
        <v>6</v>
      </c>
      <c r="V48" s="41">
        <f ca="1">MATCH($T48,J$6:J$32,1)</f>
        <v>6</v>
      </c>
    </row>
    <row r="49" spans="20:22" outlineLevel="1">
      <c r="T49" s="66">
        <v>0.25</v>
      </c>
      <c r="U49" s="41">
        <f ca="1">MATCH($T49,H$6:H$32,1)</f>
        <v>12</v>
      </c>
      <c r="V49" s="41">
        <f ca="1">MATCH($T49,J$6:J$32,1)</f>
        <v>12</v>
      </c>
    </row>
    <row r="50" spans="20:22" outlineLevel="1">
      <c r="T50" s="66">
        <v>0.75</v>
      </c>
      <c r="U50" s="41">
        <f ca="1">MATCH($T50,H$6:H$32,1)</f>
        <v>22</v>
      </c>
      <c r="V50" s="41">
        <f ca="1">MATCH($T50,J$6:J$32,1)</f>
        <v>22</v>
      </c>
    </row>
    <row r="51" spans="20:22" outlineLevel="1">
      <c r="T51" s="66">
        <v>0.9</v>
      </c>
      <c r="U51" s="41">
        <f ca="1">MATCH($T51,H$6:H$32,1)</f>
        <v>24</v>
      </c>
      <c r="V51" s="41">
        <f ca="1">MATCH($T51,J$6:J$32,1)</f>
        <v>24</v>
      </c>
    </row>
    <row r="52" spans="20:22" outlineLevel="1"/>
    <row r="53" spans="20:22" outlineLevel="1">
      <c r="T53" s="42" t="s">
        <v>83</v>
      </c>
      <c r="U53" s="41" t="s">
        <v>86</v>
      </c>
      <c r="V53" s="41" t="s">
        <v>88</v>
      </c>
    </row>
    <row r="54" spans="20:22" outlineLevel="1">
      <c r="T54" s="66">
        <v>0.1</v>
      </c>
      <c r="U54" s="41">
        <f ca="1">MATCH($T54,N$6:N$32,1)</f>
        <v>5</v>
      </c>
      <c r="V54" s="41">
        <f ca="1">MATCH($T54,P$6:P$32,1)</f>
        <v>5</v>
      </c>
    </row>
    <row r="55" spans="20:22" outlineLevel="1">
      <c r="T55" s="66">
        <v>0.25</v>
      </c>
      <c r="U55" s="41">
        <f ca="1">MATCH($T55,N$6:N$32,1)</f>
        <v>11</v>
      </c>
      <c r="V55" s="41">
        <f ca="1">MATCH($T55,P$6:P$32,1)</f>
        <v>11</v>
      </c>
    </row>
    <row r="56" spans="20:22" outlineLevel="1">
      <c r="T56" s="66">
        <v>0.75</v>
      </c>
      <c r="U56" s="41">
        <f ca="1">MATCH($T56,N$6:N$32,1)</f>
        <v>21</v>
      </c>
      <c r="V56" s="41">
        <f ca="1">MATCH($T56,P$6:P$32,1)</f>
        <v>21</v>
      </c>
    </row>
    <row r="57" spans="20:22" outlineLevel="1">
      <c r="T57" s="66">
        <v>0.9</v>
      </c>
      <c r="U57" s="41">
        <f ca="1">MATCH($T57,N$6:N$32,1)</f>
        <v>23</v>
      </c>
      <c r="V57" s="41">
        <f ca="1">MATCH($T57,P$6:P$32,1)</f>
        <v>23</v>
      </c>
    </row>
  </sheetData>
  <mergeCells count="59">
    <mergeCell ref="F1:J1"/>
    <mergeCell ref="L1:P1"/>
    <mergeCell ref="F2:J2"/>
    <mergeCell ref="L2:P2"/>
    <mergeCell ref="F3:J3"/>
    <mergeCell ref="L3:P3"/>
    <mergeCell ref="F4:J4"/>
    <mergeCell ref="L4:P4"/>
    <mergeCell ref="G34:H34"/>
    <mergeCell ref="I34:J34"/>
    <mergeCell ref="M34:N34"/>
    <mergeCell ref="O34:P34"/>
    <mergeCell ref="G36:J36"/>
    <mergeCell ref="M36:P36"/>
    <mergeCell ref="G37:H37"/>
    <mergeCell ref="I37:J37"/>
    <mergeCell ref="M37:N37"/>
    <mergeCell ref="O37:P37"/>
    <mergeCell ref="D39:F39"/>
    <mergeCell ref="G39:H39"/>
    <mergeCell ref="I39:J39"/>
    <mergeCell ref="M39:N39"/>
    <mergeCell ref="O39:P39"/>
    <mergeCell ref="D38:F38"/>
    <mergeCell ref="G38:H38"/>
    <mergeCell ref="I38:J38"/>
    <mergeCell ref="M38:N38"/>
    <mergeCell ref="O38:P38"/>
    <mergeCell ref="D41:F41"/>
    <mergeCell ref="G41:H41"/>
    <mergeCell ref="I41:J41"/>
    <mergeCell ref="M41:N41"/>
    <mergeCell ref="O41:P41"/>
    <mergeCell ref="D40:F40"/>
    <mergeCell ref="G40:H40"/>
    <mergeCell ref="I40:J40"/>
    <mergeCell ref="M40:N40"/>
    <mergeCell ref="O40:P40"/>
    <mergeCell ref="D42:F42"/>
    <mergeCell ref="G42:H42"/>
    <mergeCell ref="I42:J42"/>
    <mergeCell ref="M42:N42"/>
    <mergeCell ref="O42:P42"/>
    <mergeCell ref="R12:S12"/>
    <mergeCell ref="R13:S13"/>
    <mergeCell ref="T3:U3"/>
    <mergeCell ref="T4:U4"/>
    <mergeCell ref="T5:U5"/>
    <mergeCell ref="T6:U6"/>
    <mergeCell ref="T7:U7"/>
    <mergeCell ref="T8:U8"/>
    <mergeCell ref="T9:U9"/>
    <mergeCell ref="T10:U10"/>
    <mergeCell ref="R11:S11"/>
    <mergeCell ref="R8:S8"/>
    <mergeCell ref="R9:S9"/>
    <mergeCell ref="R10:S10"/>
    <mergeCell ref="R6:S6"/>
    <mergeCell ref="R7:S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D1:V131"/>
  <sheetViews>
    <sheetView view="pageBreakPreview" topLeftCell="D1" zoomScale="90" zoomScaleNormal="100" zoomScaleSheetLayoutView="90" workbookViewId="0">
      <selection activeCell="V50" sqref="V50"/>
    </sheetView>
  </sheetViews>
  <sheetFormatPr defaultColWidth="9.140625" defaultRowHeight="12.75" outlineLevelRow="1" outlineLevelCol="1"/>
  <cols>
    <col min="1" max="5" width="9.140625" style="41" customWidth="1"/>
    <col min="6" max="6" width="14.28515625" style="41" bestFit="1" customWidth="1"/>
    <col min="7" max="10" width="11.28515625" style="41" customWidth="1"/>
    <col min="11" max="11" width="9.140625" style="41" customWidth="1"/>
    <col min="12" max="12" width="14.28515625" style="41" bestFit="1" customWidth="1"/>
    <col min="13" max="15" width="11.28515625" style="41" customWidth="1"/>
    <col min="16" max="16" width="11.28515625" style="41" bestFit="1" customWidth="1"/>
    <col min="17" max="17" width="11.28515625" style="41" customWidth="1"/>
    <col min="18" max="19" width="9.140625" style="41" customWidth="1"/>
    <col min="20" max="20" width="32.7109375" style="41" customWidth="1" outlineLevel="1"/>
    <col min="21" max="21" width="12.28515625" style="41" customWidth="1" outlineLevel="1"/>
    <col min="22" max="22" width="9.5703125" style="41" customWidth="1" outlineLevel="1"/>
    <col min="23" max="23" width="9.140625" style="41" customWidth="1"/>
    <col min="24" max="16384" width="9.140625" style="41"/>
  </cols>
  <sheetData>
    <row r="1" spans="6:21">
      <c r="F1" s="164" t="s">
        <v>81</v>
      </c>
      <c r="G1" s="164"/>
      <c r="H1" s="164"/>
      <c r="I1" s="164"/>
      <c r="J1" s="164"/>
      <c r="K1" s="164"/>
      <c r="L1" s="164"/>
      <c r="M1" s="164"/>
      <c r="N1" s="164"/>
      <c r="O1" s="164"/>
      <c r="P1" s="164"/>
    </row>
    <row r="2" spans="6:21">
      <c r="F2" s="162" t="str">
        <f>CONCATENATE(F1," -  ",F3)</f>
        <v>50 Years -  K19 Sales C25 750MW</v>
      </c>
      <c r="G2" s="162"/>
      <c r="H2" s="162"/>
      <c r="I2" s="162"/>
      <c r="J2" s="162"/>
      <c r="L2" s="162" t="str">
        <f>CONCATENATE(F1," - ", L3)</f>
        <v>50 Years - All Gas</v>
      </c>
      <c r="M2" s="162"/>
      <c r="N2" s="162"/>
      <c r="O2" s="162"/>
      <c r="P2" s="162"/>
    </row>
    <row r="3" spans="6:21">
      <c r="F3" s="163" t="str">
        <f>Variables!B7</f>
        <v>K19 Sales C25 750MW</v>
      </c>
      <c r="G3" s="163"/>
      <c r="H3" s="163"/>
      <c r="I3" s="163"/>
      <c r="J3" s="163"/>
      <c r="L3" s="163" t="str">
        <f>Variables!B6</f>
        <v>All Gas</v>
      </c>
      <c r="M3" s="163"/>
      <c r="N3" s="163"/>
      <c r="O3" s="163"/>
      <c r="P3" s="163"/>
    </row>
    <row r="4" spans="6:21" ht="15">
      <c r="F4" s="159">
        <f>MATCH(F3,$T$4:$T$11,0)</f>
        <v>1</v>
      </c>
      <c r="G4" s="159"/>
      <c r="H4" s="159"/>
      <c r="I4" s="159"/>
      <c r="J4" s="159"/>
      <c r="L4" s="159">
        <f>MATCH(L3,$T$4:$T$11,0)</f>
        <v>6</v>
      </c>
      <c r="M4" s="159"/>
      <c r="N4" s="159"/>
      <c r="O4" s="159"/>
      <c r="P4" s="159"/>
      <c r="T4" s="139" t="s">
        <v>25</v>
      </c>
      <c r="U4" s="140"/>
    </row>
    <row r="5" spans="6:21" ht="15">
      <c r="F5" s="159" t="s">
        <v>82</v>
      </c>
      <c r="G5" s="159"/>
      <c r="H5" s="159"/>
      <c r="I5" s="159"/>
      <c r="J5" s="159"/>
      <c r="L5" s="159" t="s">
        <v>83</v>
      </c>
      <c r="M5" s="159"/>
      <c r="N5" s="159"/>
      <c r="O5" s="159"/>
      <c r="P5" s="159"/>
      <c r="T5" s="141" t="s">
        <v>26</v>
      </c>
      <c r="U5" s="142"/>
    </row>
    <row r="6" spans="6:21" ht="15.75" customHeight="1">
      <c r="F6" s="49" t="s">
        <v>84</v>
      </c>
      <c r="G6" s="50" t="s">
        <v>85</v>
      </c>
      <c r="H6" s="51" t="s">
        <v>86</v>
      </c>
      <c r="I6" s="50" t="s">
        <v>87</v>
      </c>
      <c r="J6" s="51" t="s">
        <v>88</v>
      </c>
      <c r="L6" s="49" t="s">
        <v>84</v>
      </c>
      <c r="M6" s="50" t="s">
        <v>85</v>
      </c>
      <c r="N6" s="51" t="s">
        <v>86</v>
      </c>
      <c r="O6" s="50" t="s">
        <v>87</v>
      </c>
      <c r="P6" s="51" t="s">
        <v>88</v>
      </c>
      <c r="T6" s="141" t="s">
        <v>27</v>
      </c>
      <c r="U6" s="142"/>
    </row>
    <row r="7" spans="6:21" ht="15">
      <c r="F7" s="45">
        <f ca="1">SMALL(OFFSET('50 Years'!$D$8:$D$34,,MATCH('Data 2'!$F$3,$T$4:$T$11,0)),ROW()-6)</f>
        <v>83.27</v>
      </c>
      <c r="G7" s="53">
        <f ca="1">VLOOKUP(VLOOKUP($F7,OFFSET('50 Years'!$D$8:$N$34,,$F$4),11-$F$4,FALSE),$T$20:$V$46,2,FALSE)</f>
        <v>4.4999999999999997E-3</v>
      </c>
      <c r="H7" s="54">
        <f ca="1">$G7/2</f>
        <v>2.2499999999999998E-3</v>
      </c>
      <c r="I7" s="53">
        <f ca="1">VLOOKUP(VLOOKUP($F7,OFFSET('50 Years'!$D$8:$N$34,,$F$4),11-$F$4,FALSE),$T$20:$V$46,3,FALSE)</f>
        <v>4.4999999999999997E-3</v>
      </c>
      <c r="J7" s="55">
        <f ca="1">$I7/2</f>
        <v>2.2499999999999998E-3</v>
      </c>
      <c r="L7" s="45">
        <f ca="1">SMALL(OFFSET('50 Years'!$D$8:$D$34,,MATCH('Data 2'!$L$3,$T$4:$T$11,0)),ROW()-6)</f>
        <v>103.73</v>
      </c>
      <c r="M7" s="53">
        <f ca="1">VLOOKUP(VLOOKUP($L7,OFFSET('50 Years'!$D$8:$N$34,,$L$4),11-$L$4,FALSE),$T$20:$V$46,2,FALSE)</f>
        <v>8.9999999999999993E-3</v>
      </c>
      <c r="N7" s="54">
        <f ca="1">$M7/2</f>
        <v>4.4999999999999997E-3</v>
      </c>
      <c r="O7" s="53">
        <f ca="1">VLOOKUP(VLOOKUP($L7,OFFSET('50 Years'!$D$8:$N$34,,$L$4),11-$L$4,FALSE),$T$20:$V$46,3,FALSE)</f>
        <v>8.9999999999999993E-3</v>
      </c>
      <c r="P7" s="55">
        <f ca="1">$O7/2</f>
        <v>4.4999999999999997E-3</v>
      </c>
      <c r="R7" s="41" t="s">
        <v>95</v>
      </c>
      <c r="T7" s="141" t="s">
        <v>24</v>
      </c>
      <c r="U7" s="142"/>
    </row>
    <row r="8" spans="6:21" ht="15">
      <c r="F8" s="45">
        <f ca="1">SMALL(OFFSET('50 Years'!$D$8:$D$34,,MATCH('Data 2'!$F$3,$T$4:$T$11,0)),ROW()-6)</f>
        <v>84.68</v>
      </c>
      <c r="G8" s="53">
        <f ca="1">VLOOKUP(VLOOKUP($F8,OFFSET('50 Years'!$D$8:$N$34,,$F$4),11-$F$4,FALSE),$T$20:$V$46,2,FALSE)</f>
        <v>1.125E-2</v>
      </c>
      <c r="H8" s="54">
        <f ca="1">SUM($G$7:$G7,$G8/2)</f>
        <v>1.0124999999999999E-2</v>
      </c>
      <c r="I8" s="53">
        <f ca="1">VLOOKUP(VLOOKUP($F8,OFFSET('50 Years'!$D$8:$N$34,,$F$4),11-$F$4,FALSE),$T$20:$V$46,3,FALSE)</f>
        <v>1.125E-2</v>
      </c>
      <c r="J8" s="55">
        <f ca="1">SUM($I$7:$I7,$I8/2)</f>
        <v>1.0124999999999999E-2</v>
      </c>
      <c r="L8" s="45">
        <f ca="1">SMALL(OFFSET('50 Years'!$D$8:$D$34,,MATCH('Data 2'!$L$3,$T$4:$T$11,0)),ROW()-6)</f>
        <v>105.93</v>
      </c>
      <c r="M8" s="53">
        <f ca="1">VLOOKUP(VLOOKUP($L8,OFFSET('50 Years'!$D$8:$N$34,,$L$4),11-$L$4,FALSE),$T$20:$V$46,2,FALSE)</f>
        <v>2.2499999999999999E-2</v>
      </c>
      <c r="N8" s="54">
        <f ca="1">SUM($M$7:$M7,$M8/2)</f>
        <v>2.0249999999999997E-2</v>
      </c>
      <c r="O8" s="53">
        <f ca="1">VLOOKUP(VLOOKUP($L8,OFFSET('50 Years'!$D$8:$N$34,,$L$4),11-$L$4,FALSE),$T$20:$V$46,3,FALSE)</f>
        <v>2.2499999999999999E-2</v>
      </c>
      <c r="P8" s="55">
        <f ca="1">SUM($O$7:$O7,O8/2)</f>
        <v>2.0249999999999997E-2</v>
      </c>
      <c r="T8" s="141" t="s">
        <v>23</v>
      </c>
      <c r="U8" s="142"/>
    </row>
    <row r="9" spans="6:21" ht="15">
      <c r="F9" s="45">
        <f ca="1">SMALL(OFFSET('50 Years'!$D$8:$D$34,,MATCH('Data 2'!$F$3,$T$4:$T$11,0)),ROW()-6)</f>
        <v>86.61</v>
      </c>
      <c r="G9" s="53">
        <f ca="1">VLOOKUP(VLOOKUP($F9,OFFSET('50 Years'!$D$8:$N$34,,$F$4),11-$F$4,FALSE),$T$20:$V$46,2,FALSE)</f>
        <v>6.7499999999999999E-3</v>
      </c>
      <c r="H9" s="54">
        <f ca="1">SUM($G$7:$G8,$G9/2)</f>
        <v>1.9125E-2</v>
      </c>
      <c r="I9" s="53">
        <f ca="1">VLOOKUP(VLOOKUP($F9,OFFSET('50 Years'!$D$8:$N$34,,$F$4),11-$F$4,FALSE),$T$20:$V$46,3,FALSE)</f>
        <v>6.7499999999999999E-3</v>
      </c>
      <c r="J9" s="55">
        <f ca="1">SUM($I$7:$I8,$I9/2)</f>
        <v>1.9125E-2</v>
      </c>
      <c r="L9" s="45">
        <f ca="1">SMALL(OFFSET('50 Years'!$D$8:$D$34,,MATCH('Data 2'!$L$3,$T$4:$T$11,0)),ROW()-6)</f>
        <v>108.68</v>
      </c>
      <c r="M9" s="53">
        <f ca="1">VLOOKUP(VLOOKUP($L9,OFFSET('50 Years'!$D$8:$N$34,,$L$4),11-$L$4,FALSE),$T$20:$V$46,2,FALSE)</f>
        <v>1.35E-2</v>
      </c>
      <c r="N9" s="54">
        <f ca="1">SUM($M$7:$M8,$M9/2)</f>
        <v>3.8249999999999999E-2</v>
      </c>
      <c r="O9" s="53">
        <f ca="1">VLOOKUP(VLOOKUP($L9,OFFSET('50 Years'!$D$8:$N$34,,$L$4),11-$L$4,FALSE),$T$20:$V$46,3,FALSE)</f>
        <v>1.35E-2</v>
      </c>
      <c r="P9" s="55">
        <f ca="1">SUM($O$7:$O8,O9/2)</f>
        <v>3.8249999999999999E-2</v>
      </c>
      <c r="T9" s="141" t="s">
        <v>17</v>
      </c>
      <c r="U9" s="142"/>
    </row>
    <row r="10" spans="6:21" ht="15">
      <c r="F10" s="45">
        <f ca="1">SMALL(OFFSET('50 Years'!$D$8:$D$34,,MATCH('Data 2'!$F$3,$T$4:$T$11,0)),ROW()-6)</f>
        <v>87.62</v>
      </c>
      <c r="G10" s="53">
        <f ca="1">VLOOKUP(VLOOKUP($F10,OFFSET('50 Years'!$D$8:$N$34,,$F$4),11-$F$4,FALSE),$T$20:$V$46,2,FALSE)</f>
        <v>1.6500000000000001E-2</v>
      </c>
      <c r="H10" s="54">
        <f ca="1">SUM($G$7:$G9,$G10/2)</f>
        <v>3.075E-2</v>
      </c>
      <c r="I10" s="53">
        <f ca="1">VLOOKUP(VLOOKUP($F10,OFFSET('50 Years'!$D$8:$N$34,,$F$4),11-$F$4,FALSE),$T$20:$V$46,3,FALSE)</f>
        <v>1.6500000000000001E-2</v>
      </c>
      <c r="J10" s="55">
        <f ca="1">SUM($I$7:$I9,$I10/2)</f>
        <v>3.075E-2</v>
      </c>
      <c r="L10" s="45">
        <f ca="1">SMALL(OFFSET('50 Years'!$D$8:$D$34,,MATCH('Data 2'!$L$3,$T$4:$T$11,0)),ROW()-6)</f>
        <v>110.59</v>
      </c>
      <c r="M10" s="53">
        <f ca="1">VLOOKUP(VLOOKUP($L10,OFFSET('50 Years'!$D$8:$N$34,,$L$4),11-$L$4,FALSE),$T$20:$V$46,2,FALSE)</f>
        <v>1.6500000000000001E-2</v>
      </c>
      <c r="N10" s="54">
        <f ca="1">SUM($M$7:$M9,$M10/2)</f>
        <v>5.3249999999999999E-2</v>
      </c>
      <c r="O10" s="53">
        <f ca="1">VLOOKUP(VLOOKUP($L10,OFFSET('50 Years'!$D$8:$N$34,,$L$4),11-$L$4,FALSE),$T$20:$V$46,3,FALSE)</f>
        <v>1.6500000000000001E-2</v>
      </c>
      <c r="P10" s="55">
        <f ca="1">SUM($O$7:$O9,O10/2)</f>
        <v>5.3249999999999999E-2</v>
      </c>
      <c r="T10" s="141" t="s">
        <v>21</v>
      </c>
      <c r="U10" s="142"/>
    </row>
    <row r="11" spans="6:21" ht="15">
      <c r="F11" s="45">
        <f ca="1">SMALL(OFFSET('50 Years'!$D$8:$D$34,,MATCH('Data 2'!$F$3,$T$4:$T$11,0)),ROW()-6)</f>
        <v>89.03</v>
      </c>
      <c r="G11" s="53">
        <f ca="1">VLOOKUP(VLOOKUP($F11,OFFSET('50 Years'!$D$8:$N$34,,$F$4),11-$F$4,FALSE),$T$20:$V$46,2,FALSE)</f>
        <v>4.1250000000000002E-2</v>
      </c>
      <c r="H11" s="54">
        <f ca="1">SUM($G$7:$G10,$G11/2)</f>
        <v>5.9624999999999997E-2</v>
      </c>
      <c r="I11" s="53">
        <f ca="1">VLOOKUP(VLOOKUP($F11,OFFSET('50 Years'!$D$8:$N$34,,$F$4),11-$F$4,FALSE),$T$20:$V$46,3,FALSE)</f>
        <v>4.1250000000000002E-2</v>
      </c>
      <c r="J11" s="55">
        <f ca="1">SUM($I$7:$I10,$I11/2)</f>
        <v>5.9624999999999997E-2</v>
      </c>
      <c r="L11" s="45">
        <f ca="1">SMALL(OFFSET('50 Years'!$D$8:$D$34,,MATCH('Data 2'!$L$3,$T$4:$T$11,0)),ROW()-6)</f>
        <v>112.78</v>
      </c>
      <c r="M11" s="53">
        <f ca="1">VLOOKUP(VLOOKUP($L11,OFFSET('50 Years'!$D$8:$N$34,,$L$4),11-$L$4,FALSE),$T$20:$V$46,2,FALSE)</f>
        <v>4.1250000000000002E-2</v>
      </c>
      <c r="N11" s="54">
        <f ca="1">SUM($M$7:$M10,$M11/2)</f>
        <v>8.2125000000000004E-2</v>
      </c>
      <c r="O11" s="53">
        <f ca="1">VLOOKUP(VLOOKUP($L11,OFFSET('50 Years'!$D$8:$N$34,,$L$4),11-$L$4,FALSE),$T$20:$V$46,3,FALSE)</f>
        <v>4.1250000000000002E-2</v>
      </c>
      <c r="P11" s="55">
        <f ca="1">SUM($O$7:$O10,O11/2)</f>
        <v>8.2125000000000004E-2</v>
      </c>
      <c r="T11" s="143" t="s">
        <v>22</v>
      </c>
      <c r="U11" s="144"/>
    </row>
    <row r="12" spans="6:21" ht="15">
      <c r="F12" s="45">
        <f ca="1">SMALL(OFFSET('50 Years'!$D$8:$D$34,,MATCH('Data 2'!$F$3,$T$4:$T$11,0)),ROW()-6)</f>
        <v>90.98</v>
      </c>
      <c r="G12" s="53">
        <f ca="1">VLOOKUP(VLOOKUP($F12,OFFSET('50 Years'!$D$8:$N$34,,$F$4),11-$F$4,FALSE),$T$20:$V$46,2,FALSE)</f>
        <v>2.4750000000000001E-2</v>
      </c>
      <c r="H12" s="54">
        <f ca="1">SUM($G$7:$G11,$G12/2)</f>
        <v>9.2624999999999999E-2</v>
      </c>
      <c r="I12" s="53">
        <f ca="1">VLOOKUP(VLOOKUP($F12,OFFSET('50 Years'!$D$8:$N$34,,$F$4),11-$F$4,FALSE),$T$20:$V$46,3,FALSE)</f>
        <v>2.4750000000000001E-2</v>
      </c>
      <c r="J12" s="55">
        <f ca="1">SUM($I$7:$I11,$I12/2)</f>
        <v>9.2624999999999999E-2</v>
      </c>
      <c r="L12" s="45">
        <f ca="1">SMALL(OFFSET('50 Years'!$D$8:$D$34,,MATCH('Data 2'!$L$3,$T$4:$T$11,0)),ROW()-6)</f>
        <v>115.49</v>
      </c>
      <c r="M12" s="53">
        <f ca="1">VLOOKUP(VLOOKUP($L12,OFFSET('50 Years'!$D$8:$N$34,,$L$4),11-$L$4,FALSE),$T$20:$V$46,2,FALSE)</f>
        <v>2.4750000000000001E-2</v>
      </c>
      <c r="N12" s="54">
        <f ca="1">SUM($M$7:$M11,$M12/2)</f>
        <v>0.11512500000000001</v>
      </c>
      <c r="O12" s="53">
        <f ca="1">VLOOKUP(VLOOKUP($L12,OFFSET('50 Years'!$D$8:$N$34,,$L$4),11-$L$4,FALSE),$T$20:$V$46,3,FALSE)</f>
        <v>2.4750000000000001E-2</v>
      </c>
      <c r="P12" s="55">
        <f ca="1">SUM($O$7:$O11,O12/2)</f>
        <v>0.11512500000000001</v>
      </c>
    </row>
    <row r="13" spans="6:21" ht="15">
      <c r="F13" s="45">
        <f ca="1">SMALL(OFFSET('50 Years'!$D$8:$D$34,,MATCH('Data 2'!$F$3,$T$4:$T$11,0)),ROW()-6)</f>
        <v>91.87</v>
      </c>
      <c r="G13" s="53">
        <f ca="1">VLOOKUP(VLOOKUP($F13,OFFSET('50 Years'!$D$8:$N$34,,$F$4),11-$F$4,FALSE),$T$20:$V$46,2,FALSE)</f>
        <v>8.9999999999999993E-3</v>
      </c>
      <c r="H13" s="54">
        <f ca="1">SUM($G$7:$G12,$G13/2)</f>
        <v>0.10950000000000001</v>
      </c>
      <c r="I13" s="53">
        <f ca="1">VLOOKUP(VLOOKUP($F13,OFFSET('50 Years'!$D$8:$N$34,,$F$4),11-$F$4,FALSE),$T$20:$V$46,3,FALSE)</f>
        <v>8.9999999999999993E-3</v>
      </c>
      <c r="J13" s="55">
        <f ca="1">SUM($I$7:$I12,$I13/2)</f>
        <v>0.10950000000000001</v>
      </c>
      <c r="L13" s="45">
        <f ca="1">SMALL(OFFSET('50 Years'!$D$8:$D$34,,MATCH('Data 2'!$L$3,$T$4:$T$11,0)),ROW()-6)</f>
        <v>118.67</v>
      </c>
      <c r="M13" s="53">
        <f ca="1">VLOOKUP(VLOOKUP($L13,OFFSET('50 Years'!$D$8:$N$34,,$L$4),11-$L$4,FALSE),$T$20:$V$46,2,FALSE)</f>
        <v>4.4999999999999997E-3</v>
      </c>
      <c r="N13" s="54">
        <f ca="1">SUM($M$7:$M12,$M13/2)</f>
        <v>0.12975</v>
      </c>
      <c r="O13" s="53">
        <f ca="1">VLOOKUP(VLOOKUP($L13,OFFSET('50 Years'!$D$8:$N$34,,$L$4),11-$L$4,FALSE),$T$20:$V$46,3,FALSE)</f>
        <v>4.4999999999999997E-3</v>
      </c>
      <c r="P13" s="55">
        <f ca="1">SUM($O$7:$O12,O13/2)</f>
        <v>0.12975</v>
      </c>
    </row>
    <row r="14" spans="6:21" ht="15">
      <c r="F14" s="45">
        <f ca="1">SMALL(OFFSET('50 Years'!$D$8:$D$34,,MATCH('Data 2'!$F$3,$T$4:$T$11,0)),ROW()-6)</f>
        <v>92.59</v>
      </c>
      <c r="G14" s="53">
        <f ca="1">VLOOKUP(VLOOKUP($F14,OFFSET('50 Years'!$D$8:$N$34,,$F$4),11-$F$4,FALSE),$T$20:$V$46,2,FALSE)</f>
        <v>2.2499999999999999E-2</v>
      </c>
      <c r="H14" s="54">
        <f ca="1">SUM($G$7:$G13,$G14/2)</f>
        <v>0.12525</v>
      </c>
      <c r="I14" s="53">
        <f ca="1">VLOOKUP(VLOOKUP($F14,OFFSET('50 Years'!$D$8:$N$34,,$F$4),11-$F$4,FALSE),$T$20:$V$46,3,FALSE)</f>
        <v>2.2499999999999999E-2</v>
      </c>
      <c r="J14" s="55">
        <f ca="1">SUM($I$7:$I13,$I14/2)</f>
        <v>0.12525</v>
      </c>
      <c r="L14" s="45">
        <f ca="1">SMALL(OFFSET('50 Years'!$D$8:$D$34,,MATCH('Data 2'!$L$3,$T$4:$T$11,0)),ROW()-6)</f>
        <v>120.9</v>
      </c>
      <c r="M14" s="53">
        <f ca="1">VLOOKUP(VLOOKUP($L14,OFFSET('50 Years'!$D$8:$N$34,,$L$4),11-$L$4,FALSE),$T$20:$V$46,2,FALSE)</f>
        <v>1.125E-2</v>
      </c>
      <c r="N14" s="54">
        <f ca="1">SUM($M$7:$M13,$M14/2)</f>
        <v>0.137625</v>
      </c>
      <c r="O14" s="53">
        <f ca="1">VLOOKUP(VLOOKUP($L14,OFFSET('50 Years'!$D$8:$N$34,,$L$4),11-$L$4,FALSE),$T$20:$V$46,3,FALSE)</f>
        <v>1.125E-2</v>
      </c>
      <c r="P14" s="55">
        <f ca="1">SUM($O$7:$O13,O14/2)</f>
        <v>0.137625</v>
      </c>
    </row>
    <row r="15" spans="6:21" ht="15">
      <c r="F15" s="45">
        <f ca="1">SMALL(OFFSET('50 Years'!$D$8:$D$34,,MATCH('Data 2'!$F$3,$T$4:$T$11,0)),ROW()-6)</f>
        <v>94.27</v>
      </c>
      <c r="G15" s="53">
        <f ca="1">VLOOKUP(VLOOKUP($F15,OFFSET('50 Years'!$D$8:$N$34,,$F$4),11-$F$4,FALSE),$T$20:$V$46,2,FALSE)</f>
        <v>1.35E-2</v>
      </c>
      <c r="H15" s="54">
        <f ca="1">SUM($G$7:$G14,$G15/2)</f>
        <v>0.14325000000000002</v>
      </c>
      <c r="I15" s="53">
        <f ca="1">VLOOKUP(VLOOKUP($F15,OFFSET('50 Years'!$D$8:$N$34,,$F$4),11-$F$4,FALSE),$T$20:$V$46,3,FALSE)</f>
        <v>1.35E-2</v>
      </c>
      <c r="J15" s="55">
        <f ca="1">SUM($I$7:$I14,$I15/2)</f>
        <v>0.14325000000000002</v>
      </c>
      <c r="L15" s="45">
        <f ca="1">SMALL(OFFSET('50 Years'!$D$8:$D$34,,MATCH('Data 2'!$L$3,$T$4:$T$11,0)),ROW()-6)</f>
        <v>123.56</v>
      </c>
      <c r="M15" s="53">
        <f ca="1">VLOOKUP(VLOOKUP($L15,OFFSET('50 Years'!$D$8:$N$34,,$L$4),11-$L$4,FALSE),$T$20:$V$46,2,FALSE)</f>
        <v>6.7499999999999999E-3</v>
      </c>
      <c r="N15" s="54">
        <f ca="1">SUM($M$7:$M14,$M15/2)</f>
        <v>0.14662500000000001</v>
      </c>
      <c r="O15" s="53">
        <f ca="1">VLOOKUP(VLOOKUP($L15,OFFSET('50 Years'!$D$8:$N$34,,$L$4),11-$L$4,FALSE),$T$20:$V$46,3,FALSE)</f>
        <v>6.7499999999999999E-3</v>
      </c>
      <c r="P15" s="55">
        <f ca="1">SUM($O$7:$O14,O15/2)</f>
        <v>0.14662500000000001</v>
      </c>
    </row>
    <row r="16" spans="6:21" ht="15">
      <c r="F16" s="45">
        <f ca="1">SMALL(OFFSET('50 Years'!$D$8:$D$34,,MATCH('Data 2'!$F$3,$T$4:$T$11,0)),ROW()-6)</f>
        <v>116.09</v>
      </c>
      <c r="G16" s="53">
        <f ca="1">VLOOKUP(VLOOKUP($F16,OFFSET('50 Years'!$D$8:$N$34,,$F$4),11-$F$4,FALSE),$T$20:$V$46,2,FALSE)</f>
        <v>1.4999999999999999E-2</v>
      </c>
      <c r="H16" s="54">
        <f ca="1">SUM($G$7:$G15,$G16/2)</f>
        <v>0.15750000000000003</v>
      </c>
      <c r="I16" s="53">
        <f ca="1">VLOOKUP(VLOOKUP($F16,OFFSET('50 Years'!$D$8:$N$34,,$F$4),11-$F$4,FALSE),$T$20:$V$46,3,FALSE)</f>
        <v>1.4999999999999999E-2</v>
      </c>
      <c r="J16" s="55">
        <f ca="1">SUM($I$7:$I15,$I16/2)</f>
        <v>0.15750000000000003</v>
      </c>
      <c r="L16" s="45">
        <f ca="1">SMALL(OFFSET('50 Years'!$D$8:$D$34,,MATCH('Data 2'!$L$3,$T$4:$T$11,0)),ROW()-6)</f>
        <v>152.6</v>
      </c>
      <c r="M16" s="53">
        <f ca="1">VLOOKUP(VLOOKUP($L16,OFFSET('50 Years'!$D$8:$N$34,,$L$4),11-$L$4,FALSE),$T$20:$V$46,2,FALSE)</f>
        <v>0.03</v>
      </c>
      <c r="N16" s="54">
        <f ca="1">SUM($M$7:$M15,$M16/2)</f>
        <v>0.16500000000000004</v>
      </c>
      <c r="O16" s="53">
        <f ca="1">VLOOKUP(VLOOKUP($L16,OFFSET('50 Years'!$D$8:$N$34,,$L$4),11-$L$4,FALSE),$T$20:$V$46,3,FALSE)</f>
        <v>0.03</v>
      </c>
      <c r="P16" s="55">
        <f ca="1">SUM($O$7:$O15,O16/2)</f>
        <v>0.16500000000000004</v>
      </c>
    </row>
    <row r="17" spans="6:22" ht="15">
      <c r="F17" s="45">
        <f ca="1">SMALL(OFFSET('50 Years'!$D$8:$D$34,,MATCH('Data 2'!$F$3,$T$4:$T$11,0)),ROW()-6)</f>
        <v>117.92</v>
      </c>
      <c r="G17" s="53">
        <f ca="1">VLOOKUP(VLOOKUP($F17,OFFSET('50 Years'!$D$8:$N$34,,$F$4),11-$F$4,FALSE),$T$20:$V$46,2,FALSE)</f>
        <v>3.7499999999999999E-2</v>
      </c>
      <c r="H17" s="54">
        <f ca="1">SUM($G$7:$G16,$G17/2)</f>
        <v>0.18375000000000002</v>
      </c>
      <c r="I17" s="53">
        <f ca="1">VLOOKUP(VLOOKUP($F17,OFFSET('50 Years'!$D$8:$N$34,,$F$4),11-$F$4,FALSE),$T$20:$V$46,3,FALSE)</f>
        <v>3.7499999999999999E-2</v>
      </c>
      <c r="J17" s="55">
        <f ca="1">SUM($I$7:$I16,$I17/2)</f>
        <v>0.18375000000000002</v>
      </c>
      <c r="L17" s="45">
        <f ca="1">SMALL(OFFSET('50 Years'!$D$8:$D$34,,MATCH('Data 2'!$L$3,$T$4:$T$11,0)),ROW()-6)</f>
        <v>156.15</v>
      </c>
      <c r="M17" s="53">
        <f ca="1">VLOOKUP(VLOOKUP($L17,OFFSET('50 Years'!$D$8:$N$34,,$L$4),11-$L$4,FALSE),$T$20:$V$46,2,FALSE)</f>
        <v>7.4999999999999997E-2</v>
      </c>
      <c r="N17" s="54">
        <f ca="1">SUM($M$7:$M16,$M17/2)</f>
        <v>0.21750000000000003</v>
      </c>
      <c r="O17" s="53">
        <f ca="1">VLOOKUP(VLOOKUP($L17,OFFSET('50 Years'!$D$8:$N$34,,$L$4),11-$L$4,FALSE),$T$20:$V$46,3,FALSE)</f>
        <v>7.4999999999999997E-2</v>
      </c>
      <c r="P17" s="55">
        <f ca="1">SUM($O$7:$O16,O17/2)</f>
        <v>0.21750000000000003</v>
      </c>
    </row>
    <row r="18" spans="6:22" ht="15">
      <c r="F18" s="45">
        <f ca="1">SMALL(OFFSET('50 Years'!$D$8:$D$34,,MATCH('Data 2'!$F$3,$T$4:$T$11,0)),ROW()-6)</f>
        <v>120.37</v>
      </c>
      <c r="G18" s="53">
        <f ca="1">VLOOKUP(VLOOKUP($F18,OFFSET('50 Years'!$D$8:$N$34,,$F$4),11-$F$4,FALSE),$T$20:$V$46,2,FALSE)</f>
        <v>2.2499999999999999E-2</v>
      </c>
      <c r="H18" s="54">
        <f ca="1">SUM($G$7:$G17,$G18/2)</f>
        <v>0.21375000000000005</v>
      </c>
      <c r="I18" s="53">
        <f ca="1">VLOOKUP(VLOOKUP($F18,OFFSET('50 Years'!$D$8:$N$34,,$F$4),11-$F$4,FALSE),$T$20:$V$46,3,FALSE)</f>
        <v>2.2499999999999999E-2</v>
      </c>
      <c r="J18" s="55">
        <f ca="1">SUM($I$7:$I17,$I18/2)</f>
        <v>0.21375000000000005</v>
      </c>
      <c r="L18" s="45">
        <f ca="1">SMALL(OFFSET('50 Years'!$D$8:$D$34,,MATCH('Data 2'!$L$3,$T$4:$T$11,0)),ROW()-6)</f>
        <v>160.68</v>
      </c>
      <c r="M18" s="53">
        <f ca="1">VLOOKUP(VLOOKUP($L18,OFFSET('50 Years'!$D$8:$N$34,,$L$4),11-$L$4,FALSE),$T$20:$V$46,2,FALSE)</f>
        <v>4.4999999999999998E-2</v>
      </c>
      <c r="N18" s="54">
        <f ca="1">SUM($M$7:$M17,$M18/2)</f>
        <v>0.27750000000000002</v>
      </c>
      <c r="O18" s="53">
        <f ca="1">VLOOKUP(VLOOKUP($L18,OFFSET('50 Years'!$D$8:$N$34,,$L$4),11-$L$4,FALSE),$T$20:$V$46,3,FALSE)</f>
        <v>4.4999999999999998E-2</v>
      </c>
      <c r="P18" s="55">
        <f ca="1">SUM($O$7:$O17,O18/2)</f>
        <v>0.27750000000000002</v>
      </c>
    </row>
    <row r="19" spans="6:22" ht="15">
      <c r="F19" s="45">
        <f ca="1">SMALL(OFFSET('50 Years'!$D$8:$D$34,,MATCH('Data 2'!$F$3,$T$4:$T$11,0)),ROW()-6)</f>
        <v>122.34</v>
      </c>
      <c r="G19" s="53">
        <f ca="1">VLOOKUP(VLOOKUP($F19,OFFSET('50 Years'!$D$8:$N$34,,$F$4),11-$F$4,FALSE),$T$20:$V$46,2,FALSE)</f>
        <v>5.5000000000000007E-2</v>
      </c>
      <c r="H19" s="54">
        <f ca="1">SUM($G$7:$G18,$G19/2)</f>
        <v>0.25250000000000006</v>
      </c>
      <c r="I19" s="53">
        <f ca="1">VLOOKUP(VLOOKUP($F19,OFFSET('50 Years'!$D$8:$N$34,,$F$4),11-$F$4,FALSE),$T$20:$V$46,3,FALSE)</f>
        <v>5.5000000000000007E-2</v>
      </c>
      <c r="J19" s="55">
        <f ca="1">SUM($I$7:$I18,$I19/2)</f>
        <v>0.25250000000000006</v>
      </c>
      <c r="L19" s="45">
        <f ca="1">SMALL(OFFSET('50 Years'!$D$8:$D$34,,MATCH('Data 2'!$L$3,$T$4:$T$11,0)),ROW()-6)</f>
        <v>162.85</v>
      </c>
      <c r="M19" s="53">
        <f ca="1">VLOOKUP(VLOOKUP($L19,OFFSET('50 Years'!$D$8:$N$34,,$L$4),11-$L$4,FALSE),$T$20:$V$46,2,FALSE)</f>
        <v>5.5000000000000007E-2</v>
      </c>
      <c r="N19" s="54">
        <f ca="1">SUM($M$7:$M18,$M19/2)</f>
        <v>0.32750000000000001</v>
      </c>
      <c r="O19" s="53">
        <f ca="1">VLOOKUP(VLOOKUP($L19,OFFSET('50 Years'!$D$8:$N$34,,$L$4),11-$L$4,FALSE),$T$20:$V$46,3,FALSE)</f>
        <v>5.5000000000000007E-2</v>
      </c>
      <c r="P19" s="55">
        <f ca="1">SUM($O$7:$O18,O19/2)</f>
        <v>0.32750000000000001</v>
      </c>
      <c r="U19" s="41" t="s">
        <v>70</v>
      </c>
      <c r="V19" s="41" t="s">
        <v>78</v>
      </c>
    </row>
    <row r="20" spans="6:22" ht="15">
      <c r="F20" s="45">
        <f ca="1">SMALL(OFFSET('50 Years'!$D$8:$D$34,,MATCH('Data 2'!$F$3,$T$4:$T$11,0)),ROW()-6)</f>
        <v>124.09</v>
      </c>
      <c r="G20" s="53">
        <f ca="1">VLOOKUP(VLOOKUP($F20,OFFSET('50 Years'!$D$8:$N$34,,$F$4),11-$F$4,FALSE),$T$20:$V$46,2,FALSE)</f>
        <v>0.13750000000000001</v>
      </c>
      <c r="H20" s="54">
        <f ca="1">SUM($G$7:$G19,$G20/2)</f>
        <v>0.34875</v>
      </c>
      <c r="I20" s="53">
        <f ca="1">VLOOKUP(VLOOKUP($F20,OFFSET('50 Years'!$D$8:$N$34,,$F$4),11-$F$4,FALSE),$T$20:$V$46,3,FALSE)</f>
        <v>0.13750000000000001</v>
      </c>
      <c r="J20" s="55">
        <f ca="1">SUM($I$7:$I19,$I20/2)</f>
        <v>0.34875</v>
      </c>
      <c r="L20" s="45">
        <f ca="1">SMALL(OFFSET('50 Years'!$D$8:$D$34,,MATCH('Data 2'!$L$3,$T$4:$T$11,0)),ROW()-6)</f>
        <v>166.48</v>
      </c>
      <c r="M20" s="53">
        <f ca="1">VLOOKUP(VLOOKUP($L20,OFFSET('50 Years'!$D$8:$N$34,,$L$4),11-$L$4,FALSE),$T$20:$V$46,2,FALSE)</f>
        <v>0.13750000000000001</v>
      </c>
      <c r="N20" s="54">
        <f ca="1">SUM($M$7:$M19,$M20/2)</f>
        <v>0.42374999999999996</v>
      </c>
      <c r="O20" s="53">
        <f ca="1">VLOOKUP(VLOOKUP($L20,OFFSET('50 Years'!$D$8:$N$34,,$L$4),11-$L$4,FALSE),$T$20:$V$46,3,FALSE)</f>
        <v>0.13750000000000001</v>
      </c>
      <c r="P20" s="55">
        <f ca="1">SUM($O$7:$O19,O20/2)</f>
        <v>0.42374999999999996</v>
      </c>
      <c r="T20" s="42" t="s">
        <v>36</v>
      </c>
      <c r="U20" s="57">
        <f>VLOOKUP(LEFT($T20,1),Variables!$E$3:$H$5,2,FALSE)*VLOOKUP(MID($T20,2,1),Variables!$E$3:$H$5,3,FALSE)*VLOOKUP(RIGHT($T20,1),Variables!$E$3:$H$5,4,FALSE)</f>
        <v>1.35E-2</v>
      </c>
      <c r="V20" s="57">
        <f>VLOOKUP(LEFT($T20,1),Variables!$E$10:$H$12,2,FALSE)*VLOOKUP(MID($T20,2,1),Variables!$E$10:$H$12,3,FALSE)*VLOOKUP(RIGHT($T20,1),Variables!$E$10:$H$12,4,FALSE)</f>
        <v>1.35E-2</v>
      </c>
    </row>
    <row r="21" spans="6:22" ht="15">
      <c r="F21" s="45">
        <f ca="1">SMALL(OFFSET('50 Years'!$D$8:$D$34,,MATCH('Data 2'!$F$3,$T$4:$T$11,0)),ROW()-6)</f>
        <v>125.79</v>
      </c>
      <c r="G21" s="53">
        <f ca="1">VLOOKUP(VLOOKUP($F21,OFFSET('50 Years'!$D$8:$N$34,,$F$4),11-$F$4,FALSE),$T$20:$V$46,2,FALSE)</f>
        <v>8.2500000000000004E-2</v>
      </c>
      <c r="H21" s="54">
        <f ca="1">SUM($G$7:$G20,$G21/2)</f>
        <v>0.45875000000000005</v>
      </c>
      <c r="I21" s="53">
        <f ca="1">VLOOKUP(VLOOKUP($F21,OFFSET('50 Years'!$D$8:$N$34,,$F$4),11-$F$4,FALSE),$T$20:$V$46,3,FALSE)</f>
        <v>8.2500000000000004E-2</v>
      </c>
      <c r="J21" s="55">
        <f ca="1">SUM($I$7:$I20,$I21/2)</f>
        <v>0.45875000000000005</v>
      </c>
      <c r="L21" s="45">
        <f ca="1">SMALL(OFFSET('50 Years'!$D$8:$D$34,,MATCH('Data 2'!$L$3,$T$4:$T$11,0)),ROW()-6)</f>
        <v>170.9</v>
      </c>
      <c r="M21" s="53">
        <f ca="1">VLOOKUP(VLOOKUP($L21,OFFSET('50 Years'!$D$8:$N$34,,$L$4),11-$L$4,FALSE),$T$20:$V$46,2,FALSE)</f>
        <v>8.2500000000000004E-2</v>
      </c>
      <c r="N21" s="54">
        <f ca="1">SUM($M$7:$M20,$M21/2)</f>
        <v>0.53374999999999995</v>
      </c>
      <c r="O21" s="53">
        <f ca="1">VLOOKUP(VLOOKUP($L21,OFFSET('50 Years'!$D$8:$N$34,,$L$4),11-$L$4,FALSE),$T$20:$V$46,3,FALSE)</f>
        <v>8.2500000000000004E-2</v>
      </c>
      <c r="P21" s="55">
        <f ca="1">SUM($O$7:$O20,O21/2)</f>
        <v>0.53374999999999995</v>
      </c>
      <c r="T21" s="42" t="s">
        <v>38</v>
      </c>
      <c r="U21" s="57">
        <f>VLOOKUP(LEFT($T21,1),Variables!$E$3:$H$5,2,FALSE)*VLOOKUP(MID($T21,2,1),Variables!$E$3:$H$5,3,FALSE)*VLOOKUP(RIGHT($T21,1),Variables!$E$3:$H$5,4,FALSE)</f>
        <v>2.2499999999999999E-2</v>
      </c>
      <c r="V21" s="57">
        <f>VLOOKUP(LEFT($T21,1),Variables!$E$10:$H$12,2,FALSE)*VLOOKUP(MID($T21,2,1),Variables!$E$10:$H$12,3,FALSE)*VLOOKUP(RIGHT($T21,1),Variables!$E$10:$H$12,4,FALSE)</f>
        <v>2.2499999999999999E-2</v>
      </c>
    </row>
    <row r="22" spans="6:22" ht="15">
      <c r="F22" s="45">
        <f ca="1">SMALL(OFFSET('50 Years'!$D$8:$D$34,,MATCH('Data 2'!$F$3,$T$4:$T$11,0)),ROW()-6)</f>
        <v>128.84</v>
      </c>
      <c r="G22" s="53">
        <f ca="1">VLOOKUP(VLOOKUP($F22,OFFSET('50 Years'!$D$8:$N$34,,$F$4),11-$F$4,FALSE),$T$20:$V$46,2,FALSE)</f>
        <v>0.03</v>
      </c>
      <c r="H22" s="54">
        <f ca="1">SUM($G$7:$G21,$G22/2)</f>
        <v>0.51500000000000001</v>
      </c>
      <c r="I22" s="53">
        <f ca="1">VLOOKUP(VLOOKUP($F22,OFFSET('50 Years'!$D$8:$N$34,,$F$4),11-$F$4,FALSE),$T$20:$V$46,3,FALSE)</f>
        <v>0.03</v>
      </c>
      <c r="J22" s="55">
        <f ca="1">SUM($I$7:$I21,$I22/2)</f>
        <v>0.51500000000000001</v>
      </c>
      <c r="L22" s="45">
        <f ca="1">SMALL(OFFSET('50 Years'!$D$8:$D$34,,MATCH('Data 2'!$L$3,$T$4:$T$11,0)),ROW()-6)</f>
        <v>176.32</v>
      </c>
      <c r="M22" s="53">
        <f ca="1">VLOOKUP(VLOOKUP($L22,OFFSET('50 Years'!$D$8:$N$34,,$L$4),11-$L$4,FALSE),$T$20:$V$46,2,FALSE)</f>
        <v>1.4999999999999999E-2</v>
      </c>
      <c r="N22" s="54">
        <f ca="1">SUM($M$7:$M21,$M22/2)</f>
        <v>0.58249999999999991</v>
      </c>
      <c r="O22" s="53">
        <f ca="1">VLOOKUP(VLOOKUP($L22,OFFSET('50 Years'!$D$8:$N$34,,$L$4),11-$L$4,FALSE),$T$20:$V$46,3,FALSE)</f>
        <v>1.4999999999999999E-2</v>
      </c>
      <c r="P22" s="55">
        <f ca="1">SUM($O$7:$O21,O22/2)</f>
        <v>0.58249999999999991</v>
      </c>
      <c r="T22" s="42" t="s">
        <v>40</v>
      </c>
      <c r="U22" s="57">
        <f>VLOOKUP(LEFT($T22,1),Variables!$E$3:$H$5,2,FALSE)*VLOOKUP(MID($T22,2,1),Variables!$E$3:$H$5,3,FALSE)*VLOOKUP(RIGHT($T22,1),Variables!$E$3:$H$5,4,FALSE)</f>
        <v>8.9999999999999993E-3</v>
      </c>
      <c r="V22" s="57">
        <f>VLOOKUP(LEFT($T22,1),Variables!$E$10:$H$12,2,FALSE)*VLOOKUP(MID($T22,2,1),Variables!$E$10:$H$12,3,FALSE)*VLOOKUP(RIGHT($T22,1),Variables!$E$10:$H$12,4,FALSE)</f>
        <v>8.9999999999999993E-3</v>
      </c>
    </row>
    <row r="23" spans="6:22" ht="15">
      <c r="F23" s="45">
        <f ca="1">SMALL(OFFSET('50 Years'!$D$8:$D$34,,MATCH('Data 2'!$F$3,$T$4:$T$11,0)),ROW()-6)</f>
        <v>130.34</v>
      </c>
      <c r="G23" s="53">
        <f ca="1">VLOOKUP(VLOOKUP($F23,OFFSET('50 Years'!$D$8:$N$34,,$F$4),11-$F$4,FALSE),$T$20:$V$46,2,FALSE)</f>
        <v>7.4999999999999997E-2</v>
      </c>
      <c r="H23" s="54">
        <f ca="1">SUM($G$7:$G22,$G23/2)</f>
        <v>0.5675</v>
      </c>
      <c r="I23" s="53">
        <f ca="1">VLOOKUP(VLOOKUP($F23,OFFSET('50 Years'!$D$8:$N$34,,$F$4),11-$F$4,FALSE),$T$20:$V$46,3,FALSE)</f>
        <v>7.4999999999999997E-2</v>
      </c>
      <c r="J23" s="55">
        <f ca="1">SUM($I$7:$I22,$I23/2)</f>
        <v>0.5675</v>
      </c>
      <c r="L23" s="45">
        <f ca="1">SMALL(OFFSET('50 Years'!$D$8:$D$34,,MATCH('Data 2'!$L$3,$T$4:$T$11,0)),ROW()-6)</f>
        <v>179.9</v>
      </c>
      <c r="M23" s="53">
        <f ca="1">VLOOKUP(VLOOKUP($L23,OFFSET('50 Years'!$D$8:$N$34,,$L$4),11-$L$4,FALSE),$T$20:$V$46,2,FALSE)</f>
        <v>3.7499999999999999E-2</v>
      </c>
      <c r="N23" s="54">
        <f ca="1">SUM($M$7:$M22,$M23/2)</f>
        <v>0.60875000000000001</v>
      </c>
      <c r="O23" s="53">
        <f ca="1">VLOOKUP(VLOOKUP($L23,OFFSET('50 Years'!$D$8:$N$34,,$L$4),11-$L$4,FALSE),$T$20:$V$46,3,FALSE)</f>
        <v>3.7499999999999999E-2</v>
      </c>
      <c r="P23" s="55">
        <f ca="1">SUM($O$7:$O22,O23/2)</f>
        <v>0.60875000000000001</v>
      </c>
      <c r="T23" s="42" t="s">
        <v>41</v>
      </c>
      <c r="U23" s="57">
        <f>VLOOKUP(LEFT($T23,1),Variables!$E$3:$H$5,2,FALSE)*VLOOKUP(MID($T23,2,1),Variables!$E$3:$H$5,3,FALSE)*VLOOKUP(RIGHT($T23,1),Variables!$E$3:$H$5,4,FALSE)</f>
        <v>4.4999999999999998E-2</v>
      </c>
      <c r="V23" s="57">
        <f>VLOOKUP(LEFT($T23,1),Variables!$E$10:$H$12,2,FALSE)*VLOOKUP(MID($T23,2,1),Variables!$E$10:$H$12,3,FALSE)*VLOOKUP(RIGHT($T23,1),Variables!$E$10:$H$12,4,FALSE)</f>
        <v>4.4999999999999998E-2</v>
      </c>
    </row>
    <row r="24" spans="6:22" ht="15">
      <c r="F24" s="45">
        <f ca="1">SMALL(OFFSET('50 Years'!$D$8:$D$34,,MATCH('Data 2'!$F$3,$T$4:$T$11,0)),ROW()-6)</f>
        <v>131.09</v>
      </c>
      <c r="G24" s="53">
        <f ca="1">VLOOKUP(VLOOKUP($F24,OFFSET('50 Years'!$D$8:$N$34,,$F$4),11-$F$4,FALSE),$T$20:$V$46,2,FALSE)</f>
        <v>4.4999999999999998E-2</v>
      </c>
      <c r="H24" s="54">
        <f ca="1">SUM($G$7:$G23,$G24/2)</f>
        <v>0.62749999999999995</v>
      </c>
      <c r="I24" s="53">
        <f ca="1">VLOOKUP(VLOOKUP($F24,OFFSET('50 Years'!$D$8:$N$34,,$F$4),11-$F$4,FALSE),$T$20:$V$46,3,FALSE)</f>
        <v>4.4999999999999998E-2</v>
      </c>
      <c r="J24" s="55">
        <f ca="1">SUM($I$7:$I23,$I24/2)</f>
        <v>0.62749999999999995</v>
      </c>
      <c r="L24" s="45">
        <f ca="1">SMALL(OFFSET('50 Years'!$D$8:$D$34,,MATCH('Data 2'!$L$3,$T$4:$T$11,0)),ROW()-6)</f>
        <v>184.27</v>
      </c>
      <c r="M24" s="53">
        <f ca="1">VLOOKUP(VLOOKUP($L24,OFFSET('50 Years'!$D$8:$N$34,,$L$4),11-$L$4,FALSE),$T$20:$V$46,2,FALSE)</f>
        <v>2.2499999999999999E-2</v>
      </c>
      <c r="N24" s="54">
        <f ca="1">SUM($M$7:$M23,$M24/2)</f>
        <v>0.63874999999999993</v>
      </c>
      <c r="O24" s="53">
        <f ca="1">VLOOKUP(VLOOKUP($L24,OFFSET('50 Years'!$D$8:$N$34,,$L$4),11-$L$4,FALSE),$T$20:$V$46,3,FALSE)</f>
        <v>2.2499999999999999E-2</v>
      </c>
      <c r="P24" s="55">
        <f ca="1">SUM($O$7:$O23,O24/2)</f>
        <v>0.63874999999999993</v>
      </c>
      <c r="T24" s="42" t="s">
        <v>42</v>
      </c>
      <c r="U24" s="57">
        <f>VLOOKUP(LEFT($T24,1),Variables!$E$3:$H$5,2,FALSE)*VLOOKUP(MID($T24,2,1),Variables!$E$3:$H$5,3,FALSE)*VLOOKUP(RIGHT($T24,1),Variables!$E$3:$H$5,4,FALSE)</f>
        <v>7.4999999999999997E-2</v>
      </c>
      <c r="V24" s="57">
        <f>VLOOKUP(LEFT($T24,1),Variables!$E$10:$H$12,2,FALSE)*VLOOKUP(MID($T24,2,1),Variables!$E$10:$H$12,3,FALSE)*VLOOKUP(RIGHT($T24,1),Variables!$E$10:$H$12,4,FALSE)</f>
        <v>7.4999999999999997E-2</v>
      </c>
    </row>
    <row r="25" spans="6:22" ht="15">
      <c r="F25" s="45">
        <f ca="1">SMALL(OFFSET('50 Years'!$D$8:$D$34,,MATCH('Data 2'!$F$3,$T$4:$T$11,0)),ROW()-6)</f>
        <v>165.53</v>
      </c>
      <c r="G25" s="53">
        <f ca="1">VLOOKUP(VLOOKUP($F25,OFFSET('50 Years'!$D$8:$N$34,,$F$4),11-$F$4,FALSE),$T$20:$V$46,2,FALSE)</f>
        <v>1.0500000000000001E-2</v>
      </c>
      <c r="H25" s="54">
        <f ca="1">SUM($G$7:$G24,$G25/2)</f>
        <v>0.65525</v>
      </c>
      <c r="I25" s="53">
        <f ca="1">VLOOKUP(VLOOKUP($F25,OFFSET('50 Years'!$D$8:$N$34,,$F$4),11-$F$4,FALSE),$T$20:$V$46,3,FALSE)</f>
        <v>1.0500000000000001E-2</v>
      </c>
      <c r="J25" s="55">
        <f ca="1">SUM($I$7:$I24,$I25/2)</f>
        <v>0.65525</v>
      </c>
      <c r="L25" s="45">
        <f ca="1">SMALL(OFFSET('50 Years'!$D$8:$D$34,,MATCH('Data 2'!$L$3,$T$4:$T$11,0)),ROW()-6)</f>
        <v>243.89</v>
      </c>
      <c r="M25" s="53">
        <f ca="1">VLOOKUP(VLOOKUP($L25,OFFSET('50 Years'!$D$8:$N$34,,$L$4),11-$L$4,FALSE),$T$20:$V$46,2,FALSE)</f>
        <v>2.1000000000000001E-2</v>
      </c>
      <c r="N25" s="54">
        <f ca="1">SUM($M$7:$M24,$M25/2)</f>
        <v>0.66049999999999986</v>
      </c>
      <c r="O25" s="53">
        <f ca="1">VLOOKUP(VLOOKUP($L25,OFFSET('50 Years'!$D$8:$N$34,,$L$4),11-$L$4,FALSE),$T$20:$V$46,3,FALSE)</f>
        <v>2.1000000000000001E-2</v>
      </c>
      <c r="P25" s="55">
        <f ca="1">SUM($O$7:$O24,O25/2)</f>
        <v>0.66049999999999986</v>
      </c>
      <c r="T25" s="42" t="s">
        <v>43</v>
      </c>
      <c r="U25" s="57">
        <f>VLOOKUP(LEFT($T25,1),Variables!$E$3:$H$5,2,FALSE)*VLOOKUP(MID($T25,2,1),Variables!$E$3:$H$5,3,FALSE)*VLOOKUP(RIGHT($T25,1),Variables!$E$3:$H$5,4,FALSE)</f>
        <v>0.03</v>
      </c>
      <c r="V25" s="57">
        <f>VLOOKUP(LEFT($T25,1),Variables!$E$10:$H$12,2,FALSE)*VLOOKUP(MID($T25,2,1),Variables!$E$10:$H$12,3,FALSE)*VLOOKUP(RIGHT($T25,1),Variables!$E$10:$H$12,4,FALSE)</f>
        <v>0.03</v>
      </c>
    </row>
    <row r="26" spans="6:22" ht="15">
      <c r="F26" s="45">
        <f ca="1">SMALL(OFFSET('50 Years'!$D$8:$D$34,,MATCH('Data 2'!$F$3,$T$4:$T$11,0)),ROW()-6)</f>
        <v>167.96</v>
      </c>
      <c r="G26" s="53">
        <f ca="1">VLOOKUP(VLOOKUP($F26,OFFSET('50 Years'!$D$8:$N$34,,$F$4),11-$F$4,FALSE),$T$20:$V$46,2,FALSE)</f>
        <v>2.6249999999999999E-2</v>
      </c>
      <c r="H26" s="54">
        <f ca="1">SUM($G$7:$G25,$G26/2)</f>
        <v>0.67362500000000003</v>
      </c>
      <c r="I26" s="53">
        <f ca="1">VLOOKUP(VLOOKUP($F26,OFFSET('50 Years'!$D$8:$N$34,,$F$4),11-$F$4,FALSE),$T$20:$V$46,3,FALSE)</f>
        <v>2.6249999999999999E-2</v>
      </c>
      <c r="J26" s="55">
        <f ca="1">SUM($I$7:$I25,$I26/2)</f>
        <v>0.67362500000000003</v>
      </c>
      <c r="L26" s="45">
        <f ca="1">SMALL(OFFSET('50 Years'!$D$8:$D$34,,MATCH('Data 2'!$L$3,$T$4:$T$11,0)),ROW()-6)</f>
        <v>250.25</v>
      </c>
      <c r="M26" s="53">
        <f ca="1">VLOOKUP(VLOOKUP($L26,OFFSET('50 Years'!$D$8:$N$34,,$L$4),11-$L$4,FALSE),$T$20:$V$46,2,FALSE)</f>
        <v>5.2499999999999998E-2</v>
      </c>
      <c r="N26" s="54">
        <f ca="1">SUM($M$7:$M25,$M26/2)</f>
        <v>0.69724999999999993</v>
      </c>
      <c r="O26" s="53">
        <f ca="1">VLOOKUP(VLOOKUP($L26,OFFSET('50 Years'!$D$8:$N$34,,$L$4),11-$L$4,FALSE),$T$20:$V$46,3,FALSE)</f>
        <v>5.2499999999999998E-2</v>
      </c>
      <c r="P26" s="55">
        <f ca="1">SUM($O$7:$O25,O26/2)</f>
        <v>0.69724999999999993</v>
      </c>
      <c r="T26" s="42" t="s">
        <v>46</v>
      </c>
      <c r="U26" s="57">
        <f>VLOOKUP(LEFT($T26,1),Variables!$E$3:$H$5,2,FALSE)*VLOOKUP(MID($T26,2,1),Variables!$E$3:$H$5,3,FALSE)*VLOOKUP(RIGHT($T26,1),Variables!$E$3:$H$5,4,FALSE)</f>
        <v>3.15E-2</v>
      </c>
      <c r="V26" s="57">
        <f>VLOOKUP(LEFT($T26,1),Variables!$E$10:$H$12,2,FALSE)*VLOOKUP(MID($T26,2,1),Variables!$E$10:$H$12,3,FALSE)*VLOOKUP(RIGHT($T26,1),Variables!$E$10:$H$12,4,FALSE)</f>
        <v>3.15E-2</v>
      </c>
    </row>
    <row r="27" spans="6:22" ht="15">
      <c r="F27" s="45">
        <f ca="1">SMALL(OFFSET('50 Years'!$D$8:$D$34,,MATCH('Data 2'!$F$3,$T$4:$T$11,0)),ROW()-6)</f>
        <v>170.26</v>
      </c>
      <c r="G27" s="53">
        <f ca="1">VLOOKUP(VLOOKUP($F27,OFFSET('50 Years'!$D$8:$N$34,,$F$4),11-$F$4,FALSE),$T$20:$V$46,2,FALSE)</f>
        <v>1.575E-2</v>
      </c>
      <c r="H27" s="54">
        <f ca="1">SUM($G$7:$G26,$G27/2)</f>
        <v>0.69462499999999994</v>
      </c>
      <c r="I27" s="53">
        <f ca="1">VLOOKUP(VLOOKUP($F27,OFFSET('50 Years'!$D$8:$N$34,,$F$4),11-$F$4,FALSE),$T$20:$V$46,3,FALSE)</f>
        <v>1.575E-2</v>
      </c>
      <c r="J27" s="55">
        <f ca="1">SUM($I$7:$I26,$I27/2)</f>
        <v>0.69462499999999994</v>
      </c>
      <c r="L27" s="45">
        <f ca="1">SMALL(OFFSET('50 Years'!$D$8:$D$34,,MATCH('Data 2'!$L$3,$T$4:$T$11,0)),ROW()-6)</f>
        <v>257.70999999999998</v>
      </c>
      <c r="M27" s="53">
        <f ca="1">VLOOKUP(VLOOKUP($L27,OFFSET('50 Years'!$D$8:$N$34,,$L$4),11-$L$4,FALSE),$T$20:$V$46,2,FALSE)</f>
        <v>3.15E-2</v>
      </c>
      <c r="N27" s="54">
        <f ca="1">SUM($M$7:$M26,$M27/2)</f>
        <v>0.73924999999999996</v>
      </c>
      <c r="O27" s="53">
        <f ca="1">VLOOKUP(VLOOKUP($L27,OFFSET('50 Years'!$D$8:$N$34,,$L$4),11-$L$4,FALSE),$T$20:$V$46,3,FALSE)</f>
        <v>3.15E-2</v>
      </c>
      <c r="P27" s="55">
        <f ca="1">SUM($O$7:$O26,O27/2)</f>
        <v>0.73924999999999996</v>
      </c>
      <c r="T27" s="42" t="s">
        <v>47</v>
      </c>
      <c r="U27" s="57">
        <f>VLOOKUP(LEFT($T27,1),Variables!$E$3:$H$5,2,FALSE)*VLOOKUP(MID($T27,2,1),Variables!$E$3:$H$5,3,FALSE)*VLOOKUP(RIGHT($T27,1),Variables!$E$3:$H$5,4,FALSE)</f>
        <v>5.2499999999999998E-2</v>
      </c>
      <c r="V27" s="57">
        <f>VLOOKUP(LEFT($T27,1),Variables!$E$10:$H$12,2,FALSE)*VLOOKUP(MID($T27,2,1),Variables!$E$10:$H$12,3,FALSE)*VLOOKUP(RIGHT($T27,1),Variables!$E$10:$H$12,4,FALSE)</f>
        <v>5.2499999999999998E-2</v>
      </c>
    </row>
    <row r="28" spans="6:22" ht="15">
      <c r="F28" s="45">
        <f ca="1">SMALL(OFFSET('50 Years'!$D$8:$D$34,,MATCH('Data 2'!$F$3,$T$4:$T$11,0)),ROW()-6)</f>
        <v>176.56</v>
      </c>
      <c r="G28" s="53">
        <f ca="1">VLOOKUP(VLOOKUP($F28,OFFSET('50 Years'!$D$8:$N$34,,$F$4),11-$F$4,FALSE),$T$20:$V$46,2,FALSE)</f>
        <v>3.8500000000000006E-2</v>
      </c>
      <c r="H28" s="54">
        <f ca="1">SUM($G$7:$G27,$G28/2)</f>
        <v>0.72175</v>
      </c>
      <c r="I28" s="53">
        <f ca="1">VLOOKUP(VLOOKUP($F28,OFFSET('50 Years'!$D$8:$N$34,,$F$4),11-$F$4,FALSE),$T$20:$V$46,3,FALSE)</f>
        <v>3.8500000000000006E-2</v>
      </c>
      <c r="J28" s="55">
        <f ca="1">SUM($I$7:$I27,$I28/2)</f>
        <v>0.72175</v>
      </c>
      <c r="L28" s="45">
        <f ca="1">SMALL(OFFSET('50 Years'!$D$8:$D$34,,MATCH('Data 2'!$L$3,$T$4:$T$11,0)),ROW()-6)</f>
        <v>263.45999999999998</v>
      </c>
      <c r="M28" s="53">
        <f ca="1">VLOOKUP(VLOOKUP($L28,OFFSET('50 Years'!$D$8:$N$34,,$L$4),11-$L$4,FALSE),$T$20:$V$46,2,FALSE)</f>
        <v>3.8500000000000006E-2</v>
      </c>
      <c r="N28" s="54">
        <f ca="1">SUM($M$7:$M27,$M28/2)</f>
        <v>0.77424999999999988</v>
      </c>
      <c r="O28" s="53">
        <f ca="1">VLOOKUP(VLOOKUP($L28,OFFSET('50 Years'!$D$8:$N$34,,$L$4),11-$L$4,FALSE),$T$20:$V$46,3,FALSE)</f>
        <v>3.8500000000000006E-2</v>
      </c>
      <c r="P28" s="55">
        <f ca="1">SUM($O$7:$O27,O28/2)</f>
        <v>0.77424999999999988</v>
      </c>
      <c r="T28" s="42" t="s">
        <v>48</v>
      </c>
      <c r="U28" s="57">
        <f>VLOOKUP(LEFT($T28,1),Variables!$E$3:$H$5,2,FALSE)*VLOOKUP(MID($T28,2,1),Variables!$E$3:$H$5,3,FALSE)*VLOOKUP(RIGHT($T28,1),Variables!$E$3:$H$5,4,FALSE)</f>
        <v>2.1000000000000001E-2</v>
      </c>
      <c r="V28" s="57">
        <f>VLOOKUP(LEFT($T28,1),Variables!$E$10:$H$12,2,FALSE)*VLOOKUP(MID($T28,2,1),Variables!$E$10:$H$12,3,FALSE)*VLOOKUP(RIGHT($T28,1),Variables!$E$10:$H$12,4,FALSE)</f>
        <v>2.1000000000000001E-2</v>
      </c>
    </row>
    <row r="29" spans="6:22" ht="15">
      <c r="F29" s="45">
        <f ca="1">SMALL(OFFSET('50 Years'!$D$8:$D$34,,MATCH('Data 2'!$F$3,$T$4:$T$11,0)),ROW()-6)</f>
        <v>178.22</v>
      </c>
      <c r="G29" s="53">
        <f ca="1">VLOOKUP(VLOOKUP($F29,OFFSET('50 Years'!$D$8:$N$34,,$F$4),11-$F$4,FALSE),$T$20:$V$46,2,FALSE)</f>
        <v>9.6250000000000002E-2</v>
      </c>
      <c r="H29" s="54">
        <f ca="1">SUM($G$7:$G28,$G29/2)</f>
        <v>0.78912499999999997</v>
      </c>
      <c r="I29" s="53">
        <f ca="1">VLOOKUP(VLOOKUP($F29,OFFSET('50 Years'!$D$8:$N$34,,$F$4),11-$F$4,FALSE),$T$20:$V$46,3,FALSE)</f>
        <v>9.6250000000000002E-2</v>
      </c>
      <c r="J29" s="55">
        <f ca="1">SUM($I$7:$I28,$I29/2)</f>
        <v>0.78912499999999997</v>
      </c>
      <c r="L29" s="45">
        <f ca="1">SMALL(OFFSET('50 Years'!$D$8:$D$34,,MATCH('Data 2'!$L$3,$T$4:$T$11,0)),ROW()-6)</f>
        <v>269.77</v>
      </c>
      <c r="M29" s="53">
        <f ca="1">VLOOKUP(VLOOKUP($L29,OFFSET('50 Years'!$D$8:$N$34,,$L$4),11-$L$4,FALSE),$T$20:$V$46,2,FALSE)</f>
        <v>9.6250000000000002E-2</v>
      </c>
      <c r="N29" s="54">
        <f ca="1">SUM($M$7:$M28,$M29/2)</f>
        <v>0.84162499999999985</v>
      </c>
      <c r="O29" s="53">
        <f ca="1">VLOOKUP(VLOOKUP($L29,OFFSET('50 Years'!$D$8:$N$34,,$L$4),11-$L$4,FALSE),$T$20:$V$46,3,FALSE)</f>
        <v>9.6250000000000002E-2</v>
      </c>
      <c r="P29" s="55">
        <f ca="1">SUM($O$7:$O28,O29/2)</f>
        <v>0.84162499999999985</v>
      </c>
      <c r="T29" s="42" t="s">
        <v>50</v>
      </c>
      <c r="U29" s="57">
        <f>VLOOKUP(LEFT($T29,1),Variables!$E$3:$H$5,2,FALSE)*VLOOKUP(MID($T29,2,1),Variables!$E$3:$H$5,3,FALSE)*VLOOKUP(RIGHT($T29,1),Variables!$E$3:$H$5,4,FALSE)</f>
        <v>2.4750000000000001E-2</v>
      </c>
      <c r="V29" s="57">
        <f>VLOOKUP(LEFT($T29,1),Variables!$E$10:$H$12,2,FALSE)*VLOOKUP(MID($T29,2,1),Variables!$E$10:$H$12,3,FALSE)*VLOOKUP(RIGHT($T29,1),Variables!$E$10:$H$12,4,FALSE)</f>
        <v>2.4750000000000001E-2</v>
      </c>
    </row>
    <row r="30" spans="6:22" ht="15">
      <c r="F30" s="45">
        <f ca="1">SMALL(OFFSET('50 Years'!$D$8:$D$34,,MATCH('Data 2'!$F$3,$T$4:$T$11,0)),ROW()-6)</f>
        <v>180.88</v>
      </c>
      <c r="G30" s="53">
        <f ca="1">VLOOKUP(VLOOKUP($F30,OFFSET('50 Years'!$D$8:$N$34,,$F$4),11-$F$4,FALSE),$T$20:$V$46,2,FALSE)</f>
        <v>5.7749999999999996E-2</v>
      </c>
      <c r="H30" s="54">
        <f ca="1">SUM($G$7:$G29,$G30/2)</f>
        <v>0.86612500000000003</v>
      </c>
      <c r="I30" s="53">
        <f ca="1">VLOOKUP(VLOOKUP($F30,OFFSET('50 Years'!$D$8:$N$34,,$F$4),11-$F$4,FALSE),$T$20:$V$46,3,FALSE)</f>
        <v>5.7749999999999996E-2</v>
      </c>
      <c r="J30" s="55">
        <f ca="1">SUM($I$7:$I29,$I30/2)</f>
        <v>0.86612500000000003</v>
      </c>
      <c r="L30" s="45">
        <f ca="1">SMALL(OFFSET('50 Years'!$D$8:$D$34,,MATCH('Data 2'!$L$3,$T$4:$T$11,0)),ROW()-6)</f>
        <v>277.20999999999998</v>
      </c>
      <c r="M30" s="53">
        <f ca="1">VLOOKUP(VLOOKUP($L30,OFFSET('50 Years'!$D$8:$N$34,,$L$4),11-$L$4,FALSE),$T$20:$V$46,2,FALSE)</f>
        <v>5.7749999999999996E-2</v>
      </c>
      <c r="N30" s="54">
        <f ca="1">SUM($M$7:$M29,$M30/2)</f>
        <v>0.9186249999999998</v>
      </c>
      <c r="O30" s="53">
        <f ca="1">VLOOKUP(VLOOKUP($L30,OFFSET('50 Years'!$D$8:$N$34,,$L$4),11-$L$4,FALSE),$T$20:$V$46,3,FALSE)</f>
        <v>5.7749999999999996E-2</v>
      </c>
      <c r="P30" s="55">
        <f ca="1">SUM($O$7:$O29,O30/2)</f>
        <v>0.9186249999999998</v>
      </c>
      <c r="T30" s="42" t="s">
        <v>51</v>
      </c>
      <c r="U30" s="57">
        <f>VLOOKUP(LEFT($T30,1),Variables!$E$3:$H$5,2,FALSE)*VLOOKUP(MID($T30,2,1),Variables!$E$3:$H$5,3,FALSE)*VLOOKUP(RIGHT($T30,1),Variables!$E$3:$H$5,4,FALSE)</f>
        <v>4.1250000000000002E-2</v>
      </c>
      <c r="V30" s="57">
        <f>VLOOKUP(LEFT($T30,1),Variables!$E$10:$H$12,2,FALSE)*VLOOKUP(MID($T30,2,1),Variables!$E$10:$H$12,3,FALSE)*VLOOKUP(RIGHT($T30,1),Variables!$E$10:$H$12,4,FALSE)</f>
        <v>4.1250000000000002E-2</v>
      </c>
    </row>
    <row r="31" spans="6:22" ht="15">
      <c r="F31" s="45">
        <f ca="1">SMALL(OFFSET('50 Years'!$D$8:$D$34,,MATCH('Data 2'!$F$3,$T$4:$T$11,0)),ROW()-6)</f>
        <v>189.47</v>
      </c>
      <c r="G31" s="53">
        <f ca="1">VLOOKUP(VLOOKUP($F31,OFFSET('50 Years'!$D$8:$N$34,,$F$4),11-$F$4,FALSE),$T$20:$V$46,2,FALSE)</f>
        <v>2.1000000000000001E-2</v>
      </c>
      <c r="H31" s="54">
        <f ca="1">SUM($G$7:$G30,$G31/2)</f>
        <v>0.90549999999999997</v>
      </c>
      <c r="I31" s="53">
        <f ca="1">VLOOKUP(VLOOKUP($F31,OFFSET('50 Years'!$D$8:$N$34,,$F$4),11-$F$4,FALSE),$T$20:$V$46,3,FALSE)</f>
        <v>2.1000000000000001E-2</v>
      </c>
      <c r="J31" s="55">
        <f ca="1">SUM($I$7:$I30,$I31/2)</f>
        <v>0.90549999999999997</v>
      </c>
      <c r="L31" s="45">
        <f ca="1">SMALL(OFFSET('50 Years'!$D$8:$D$34,,MATCH('Data 2'!$L$3,$T$4:$T$11,0)),ROW()-6)</f>
        <v>289.11</v>
      </c>
      <c r="M31" s="53">
        <f ca="1">VLOOKUP(VLOOKUP($L31,OFFSET('50 Years'!$D$8:$N$34,,$L$4),11-$L$4,FALSE),$T$20:$V$46,2,FALSE)</f>
        <v>1.0500000000000001E-2</v>
      </c>
      <c r="N31" s="54">
        <f ca="1">SUM($M$7:$M30,$M31/2)</f>
        <v>0.95274999999999976</v>
      </c>
      <c r="O31" s="53">
        <f ca="1">VLOOKUP(VLOOKUP($L31,OFFSET('50 Years'!$D$8:$N$34,,$L$4),11-$L$4,FALSE),$T$20:$V$46,3,FALSE)</f>
        <v>1.0500000000000001E-2</v>
      </c>
      <c r="P31" s="55">
        <f ca="1">SUM($O$7:$O30,O31/2)</f>
        <v>0.95274999999999976</v>
      </c>
      <c r="T31" s="42" t="s">
        <v>52</v>
      </c>
      <c r="U31" s="57">
        <f>VLOOKUP(LEFT($T31,1),Variables!$E$3:$H$5,2,FALSE)*VLOOKUP(MID($T31,2,1),Variables!$E$3:$H$5,3,FALSE)*VLOOKUP(RIGHT($T31,1),Variables!$E$3:$H$5,4,FALSE)</f>
        <v>1.6500000000000001E-2</v>
      </c>
      <c r="V31" s="57">
        <f>VLOOKUP(LEFT($T31,1),Variables!$E$10:$H$12,2,FALSE)*VLOOKUP(MID($T31,2,1),Variables!$E$10:$H$12,3,FALSE)*VLOOKUP(RIGHT($T31,1),Variables!$E$10:$H$12,4,FALSE)</f>
        <v>1.6500000000000001E-2</v>
      </c>
    </row>
    <row r="32" spans="6:22" ht="15">
      <c r="F32" s="45">
        <f ca="1">SMALL(OFFSET('50 Years'!$D$8:$D$34,,MATCH('Data 2'!$F$3,$T$4:$T$11,0)),ROW()-6)</f>
        <v>192.02</v>
      </c>
      <c r="G32" s="53">
        <f ca="1">VLOOKUP(VLOOKUP($F32,OFFSET('50 Years'!$D$8:$N$34,,$F$4),11-$F$4,FALSE),$T$20:$V$46,2,FALSE)</f>
        <v>5.2499999999999998E-2</v>
      </c>
      <c r="H32" s="54">
        <f ca="1">SUM($G$7:$G31,$G32/2)</f>
        <v>0.94225000000000003</v>
      </c>
      <c r="I32" s="53">
        <f ca="1">VLOOKUP(VLOOKUP($F32,OFFSET('50 Years'!$D$8:$N$34,,$F$4),11-$F$4,FALSE),$T$20:$V$46,3,FALSE)</f>
        <v>5.2499999999999998E-2</v>
      </c>
      <c r="J32" s="55">
        <f ca="1">SUM($I$7:$I31,$I32/2)</f>
        <v>0.94225000000000003</v>
      </c>
      <c r="L32" s="45">
        <f ca="1">SMALL(OFFSET('50 Years'!$D$8:$D$34,,MATCH('Data 2'!$L$3,$T$4:$T$11,0)),ROW()-6)</f>
        <v>295.31</v>
      </c>
      <c r="M32" s="53">
        <f ca="1">VLOOKUP(VLOOKUP($L32,OFFSET('50 Years'!$D$8:$N$34,,$L$4),11-$L$4,FALSE),$T$20:$V$46,2,FALSE)</f>
        <v>2.6249999999999999E-2</v>
      </c>
      <c r="N32" s="54">
        <f ca="1">SUM($M$7:$M31,$M32/2)</f>
        <v>0.97112499999999979</v>
      </c>
      <c r="O32" s="53">
        <f ca="1">VLOOKUP(VLOOKUP($L32,OFFSET('50 Years'!$D$8:$N$34,,$L$4),11-$L$4,FALSE),$T$20:$V$46,3,FALSE)</f>
        <v>2.6249999999999999E-2</v>
      </c>
      <c r="P32" s="55">
        <f ca="1">SUM($O$7:$O31,O32/2)</f>
        <v>0.97112499999999979</v>
      </c>
      <c r="T32" s="42" t="s">
        <v>53</v>
      </c>
      <c r="U32" s="57">
        <f>VLOOKUP(LEFT($T32,1),Variables!$E$3:$H$5,2,FALSE)*VLOOKUP(MID($T32,2,1),Variables!$E$3:$H$5,3,FALSE)*VLOOKUP(RIGHT($T32,1),Variables!$E$3:$H$5,4,FALSE)</f>
        <v>8.2500000000000004E-2</v>
      </c>
      <c r="V32" s="57">
        <f>VLOOKUP(LEFT($T32,1),Variables!$E$10:$H$12,2,FALSE)*VLOOKUP(MID($T32,2,1),Variables!$E$10:$H$12,3,FALSE)*VLOOKUP(RIGHT($T32,1),Variables!$E$10:$H$12,4,FALSE)</f>
        <v>8.2500000000000004E-2</v>
      </c>
    </row>
    <row r="33" spans="4:22" ht="15">
      <c r="F33" s="45">
        <f ca="1">SMALL(OFFSET('50 Years'!$D$8:$D$34,,MATCH('Data 2'!$F$3,$T$4:$T$11,0)),ROW()-6)</f>
        <v>194.08</v>
      </c>
      <c r="G33" s="53">
        <f ca="1">VLOOKUP(VLOOKUP($F33,OFFSET('50 Years'!$D$8:$N$34,,$F$4),11-$F$4,FALSE),$T$20:$V$46,2,FALSE)</f>
        <v>3.15E-2</v>
      </c>
      <c r="H33" s="54">
        <f ca="1">SUM($G$7:$G32,$G33/2)</f>
        <v>0.98425000000000007</v>
      </c>
      <c r="I33" s="53">
        <f ca="1">VLOOKUP(VLOOKUP($F33,OFFSET('50 Years'!$D$8:$N$34,,$F$4),11-$F$4,FALSE),$T$20:$V$46,3,FALSE)</f>
        <v>3.15E-2</v>
      </c>
      <c r="J33" s="55">
        <f ca="1">SUM($I$7:$I32,$I33/2)</f>
        <v>0.98425000000000007</v>
      </c>
      <c r="L33" s="45">
        <f ca="1">SMALL(OFFSET('50 Years'!$D$8:$D$34,,MATCH('Data 2'!$L$3,$T$4:$T$11,0)),ROW()-6)</f>
        <v>302.97000000000003</v>
      </c>
      <c r="M33" s="53">
        <f ca="1">VLOOKUP(VLOOKUP($L33,OFFSET('50 Years'!$D$8:$N$34,,$L$4),11-$L$4,FALSE),$T$20:$V$46,2,FALSE)</f>
        <v>1.575E-2</v>
      </c>
      <c r="N33" s="54">
        <f ca="1">SUM($M$7:$M32,$M33/2)</f>
        <v>0.9921249999999997</v>
      </c>
      <c r="O33" s="53">
        <f ca="1">VLOOKUP(VLOOKUP($L33,OFFSET('50 Years'!$D$8:$N$34,,$L$4),11-$L$4,FALSE),$T$20:$V$46,3,FALSE)</f>
        <v>1.575E-2</v>
      </c>
      <c r="P33" s="55">
        <f ca="1">SUM($O$7:$O32,O33/2)</f>
        <v>0.9921249999999997</v>
      </c>
      <c r="T33" s="42" t="s">
        <v>54</v>
      </c>
      <c r="U33" s="57">
        <f>VLOOKUP(LEFT($T33,1),Variables!$E$3:$H$5,2,FALSE)*VLOOKUP(MID($T33,2,1),Variables!$E$3:$H$5,3,FALSE)*VLOOKUP(RIGHT($T33,1),Variables!$E$3:$H$5,4,FALSE)</f>
        <v>0.13750000000000001</v>
      </c>
      <c r="V33" s="57">
        <f>VLOOKUP(LEFT($T33,1),Variables!$E$10:$H$12,2,FALSE)*VLOOKUP(MID($T33,2,1),Variables!$E$10:$H$12,3,FALSE)*VLOOKUP(RIGHT($T33,1),Variables!$E$10:$H$12,4,FALSE)</f>
        <v>0.13750000000000001</v>
      </c>
    </row>
    <row r="34" spans="4:22" ht="15">
      <c r="F34" s="45"/>
      <c r="G34" s="58"/>
      <c r="H34" s="59"/>
      <c r="I34" s="58"/>
      <c r="J34" s="59"/>
      <c r="L34" s="60"/>
      <c r="M34" s="58"/>
      <c r="N34" s="59"/>
      <c r="O34" s="58"/>
      <c r="P34" s="59"/>
      <c r="T34" s="42" t="s">
        <v>55</v>
      </c>
      <c r="U34" s="57">
        <f>VLOOKUP(LEFT($T34,1),Variables!$E$3:$H$5,2,FALSE)*VLOOKUP(MID($T34,2,1),Variables!$E$3:$H$5,3,FALSE)*VLOOKUP(RIGHT($T34,1),Variables!$E$3:$H$5,4,FALSE)</f>
        <v>5.5000000000000007E-2</v>
      </c>
      <c r="V34" s="57">
        <f>VLOOKUP(LEFT($T34,1),Variables!$E$10:$H$12,2,FALSE)*VLOOKUP(MID($T34,2,1),Variables!$E$10:$H$12,3,FALSE)*VLOOKUP(RIGHT($T34,1),Variables!$E$10:$H$12,4,FALSE)</f>
        <v>5.5000000000000007E-2</v>
      </c>
    </row>
    <row r="35" spans="4:22" ht="15">
      <c r="F35" s="62"/>
      <c r="G35" s="160"/>
      <c r="H35" s="161"/>
      <c r="I35" s="160"/>
      <c r="J35" s="161"/>
      <c r="K35" s="63"/>
      <c r="L35" s="62"/>
      <c r="M35" s="160"/>
      <c r="N35" s="161"/>
      <c r="O35" s="160"/>
      <c r="P35" s="161"/>
      <c r="T35" s="42" t="s">
        <v>56</v>
      </c>
      <c r="U35" s="57">
        <f>VLOOKUP(LEFT($T35,1),Variables!$E$3:$H$5,2,FALSE)*VLOOKUP(MID($T35,2,1),Variables!$E$3:$H$5,3,FALSE)*VLOOKUP(RIGHT($T35,1),Variables!$E$3:$H$5,4,FALSE)</f>
        <v>5.7749999999999996E-2</v>
      </c>
      <c r="V35" s="57">
        <f>VLOOKUP(LEFT($T35,1),Variables!$E$10:$H$12,2,FALSE)*VLOOKUP(MID($T35,2,1),Variables!$E$10:$H$12,3,FALSE)*VLOOKUP(RIGHT($T35,1),Variables!$E$10:$H$12,4,FALSE)</f>
        <v>5.7749999999999996E-2</v>
      </c>
    </row>
    <row r="36" spans="4:22" ht="15.75" thickBot="1">
      <c r="T36" s="42" t="s">
        <v>57</v>
      </c>
      <c r="U36" s="57">
        <f>VLOOKUP(LEFT($T36,1),Variables!$E$3:$H$5,2,FALSE)*VLOOKUP(MID($T36,2,1),Variables!$E$3:$H$5,3,FALSE)*VLOOKUP(RIGHT($T36,1),Variables!$E$3:$H$5,4,FALSE)</f>
        <v>9.6250000000000002E-2</v>
      </c>
      <c r="V36" s="57">
        <f>VLOOKUP(LEFT($T36,1),Variables!$E$10:$H$12,2,FALSE)*VLOOKUP(MID($T36,2,1),Variables!$E$10:$H$12,3,FALSE)*VLOOKUP(RIGHT($T36,1),Variables!$E$10:$H$12,4,FALSE)</f>
        <v>9.6250000000000002E-2</v>
      </c>
    </row>
    <row r="37" spans="4:22" ht="12.75" customHeight="1" thickBot="1">
      <c r="G37" s="157" t="str">
        <f>F3</f>
        <v>K19 Sales C25 750MW</v>
      </c>
      <c r="H37" s="157"/>
      <c r="I37" s="157"/>
      <c r="J37" s="157"/>
      <c r="M37" s="157" t="str">
        <f>L3</f>
        <v>All Gas</v>
      </c>
      <c r="N37" s="157"/>
      <c r="O37" s="157"/>
      <c r="P37" s="157"/>
      <c r="T37" s="42" t="s">
        <v>58</v>
      </c>
      <c r="U37" s="57">
        <f>VLOOKUP(LEFT($T37,1),Variables!$E$3:$H$5,2,FALSE)*VLOOKUP(MID($T37,2,1),Variables!$E$3:$H$5,3,FALSE)*VLOOKUP(RIGHT($T37,1),Variables!$E$3:$H$5,4,FALSE)</f>
        <v>3.8500000000000006E-2</v>
      </c>
      <c r="V37" s="57">
        <f>VLOOKUP(LEFT($T37,1),Variables!$E$10:$H$12,2,FALSE)*VLOOKUP(MID($T37,2,1),Variables!$E$10:$H$12,3,FALSE)*VLOOKUP(RIGHT($T37,1),Variables!$E$10:$H$12,4,FALSE)</f>
        <v>3.8500000000000006E-2</v>
      </c>
    </row>
    <row r="38" spans="4:22" ht="13.5" customHeight="1" thickBot="1">
      <c r="G38" s="158" t="str">
        <f>Variables!F1</f>
        <v>Probability 1</v>
      </c>
      <c r="H38" s="158"/>
      <c r="I38" s="158" t="str">
        <f>Variables!F8</f>
        <v>Probability 2</v>
      </c>
      <c r="J38" s="158"/>
      <c r="M38" s="158" t="str">
        <f>Variables!$F$1</f>
        <v>Probability 1</v>
      </c>
      <c r="N38" s="158"/>
      <c r="O38" s="158" t="str">
        <f>Variables!$F$8</f>
        <v>Probability 2</v>
      </c>
      <c r="P38" s="158"/>
      <c r="T38" s="42" t="s">
        <v>60</v>
      </c>
      <c r="U38" s="57">
        <f>VLOOKUP(LEFT($T38,1),Variables!$E$3:$H$5,2,FALSE)*VLOOKUP(MID($T38,2,1),Variables!$E$3:$H$5,3,FALSE)*VLOOKUP(RIGHT($T38,1),Variables!$E$3:$H$5,4,FALSE)</f>
        <v>6.7499999999999999E-3</v>
      </c>
      <c r="V38" s="57">
        <f>VLOOKUP(LEFT($T38,1),Variables!$E$10:$H$12,2,FALSE)*VLOOKUP(MID($T38,2,1),Variables!$E$10:$H$12,3,FALSE)*VLOOKUP(RIGHT($T38,1),Variables!$E$10:$H$12,4,FALSE)</f>
        <v>6.7499999999999999E-3</v>
      </c>
    </row>
    <row r="39" spans="4:22" ht="15">
      <c r="D39" s="115" t="s">
        <v>89</v>
      </c>
      <c r="E39" s="116"/>
      <c r="F39" s="117"/>
      <c r="G39" s="154">
        <f ca="1">SUMPRODUCT($F$7:$F$33,G$7:G$33)</f>
        <v>139.44398500000003</v>
      </c>
      <c r="H39" s="155"/>
      <c r="I39" s="155">
        <f ca="1">SUMPRODUCT($F$7:$F$33,I$7:I$33)</f>
        <v>139.44398500000003</v>
      </c>
      <c r="J39" s="156"/>
      <c r="M39" s="154">
        <f ca="1">SUMPRODUCT($L$7:$L$33,M$7:M$33)</f>
        <v>193.90605750000003</v>
      </c>
      <c r="N39" s="155"/>
      <c r="O39" s="154">
        <f ca="1">SUMPRODUCT($L$7:$L$33,O$7:O$33)</f>
        <v>193.90605750000003</v>
      </c>
      <c r="P39" s="155"/>
      <c r="T39" s="42" t="s">
        <v>61</v>
      </c>
      <c r="U39" s="57">
        <f>VLOOKUP(LEFT($T39,1),Variables!$E$3:$H$5,2,FALSE)*VLOOKUP(MID($T39,2,1),Variables!$E$3:$H$5,3,FALSE)*VLOOKUP(RIGHT($T39,1),Variables!$E$3:$H$5,4,FALSE)</f>
        <v>1.125E-2</v>
      </c>
      <c r="V39" s="57">
        <f>VLOOKUP(LEFT($T39,1),Variables!$E$10:$H$12,2,FALSE)*VLOOKUP(MID($T39,2,1),Variables!$E$10:$H$12,3,FALSE)*VLOOKUP(RIGHT($T39,1),Variables!$E$10:$H$12,4,FALSE)</f>
        <v>1.125E-2</v>
      </c>
    </row>
    <row r="40" spans="4:22" ht="15">
      <c r="D40" s="110" t="s">
        <v>90</v>
      </c>
      <c r="E40" s="111"/>
      <c r="F40" s="112"/>
      <c r="G40" s="151">
        <f ca="1">FORECAST(10%,OFFSET($F$6:$F$7,$U$49,0),OFFSET($H$6:$H$7,$U$49,0))</f>
        <v>91.368962962962982</v>
      </c>
      <c r="H40" s="152"/>
      <c r="I40" s="152">
        <f ca="1">FORECAST(10%,OFFSET($F$6:$F$7,$V$49,0),OFFSET($J$6:$J$7,$V$49,0))</f>
        <v>91.368962962962982</v>
      </c>
      <c r="J40" s="153"/>
      <c r="M40" s="151">
        <f ca="1">FORECAST(10%,OFFSET($L$6:$L$7,$U$55,0),OFFSET($N$6:$N$7,$U$55,0))</f>
        <v>114.24791666666665</v>
      </c>
      <c r="N40" s="152"/>
      <c r="O40" s="152">
        <f ca="1">FORECAST(10%,OFFSET(L6:L7,$V$55,0),OFFSET(P6:P7,$V$55,0))</f>
        <v>114.24791666666665</v>
      </c>
      <c r="P40" s="153"/>
      <c r="T40" s="42" t="s">
        <v>62</v>
      </c>
      <c r="U40" s="57">
        <f>VLOOKUP(LEFT($T40,1),Variables!$E$3:$H$5,2,FALSE)*VLOOKUP(MID($T40,2,1),Variables!$E$3:$H$5,3,FALSE)*VLOOKUP(RIGHT($T40,1),Variables!$E$3:$H$5,4,FALSE)</f>
        <v>4.4999999999999997E-3</v>
      </c>
      <c r="V40" s="57">
        <f>VLOOKUP(LEFT($T40,1),Variables!$E$10:$H$12,2,FALSE)*VLOOKUP(MID($T40,2,1),Variables!$E$10:$H$12,3,FALSE)*VLOOKUP(RIGHT($T40,1),Variables!$E$10:$H$12,4,FALSE)</f>
        <v>4.4999999999999997E-3</v>
      </c>
    </row>
    <row r="41" spans="4:22" ht="15">
      <c r="D41" s="110" t="s">
        <v>91</v>
      </c>
      <c r="E41" s="111"/>
      <c r="F41" s="112"/>
      <c r="G41" s="151">
        <f ca="1">FORECAST(25%,OFFSET($F$6:$F$7,$U$49,0),OFFSET($H$6:$H$7,$U$49,0))</f>
        <v>99.280074074074079</v>
      </c>
      <c r="H41" s="152"/>
      <c r="I41" s="152">
        <f ca="1">FORECAST(25%,OFFSET($F$5:$F$6,$V$49,0),OFFSET($J$5:$J$6,$V$49,0))</f>
        <v>100.27943181818183</v>
      </c>
      <c r="J41" s="153"/>
      <c r="M41" s="151">
        <f ca="1">FORECAST(10%,OFFSET($L$6:$L$7,$U$56,0),OFFSET($N$6:$N$7,$U$56,0))</f>
        <v>147.27875000000003</v>
      </c>
      <c r="N41" s="152"/>
      <c r="O41" s="152">
        <f ca="1">FORECAST(25%,OFFSET(L6:L7,$V$56,0),OFFSET(P6:P7,$V$56,0))</f>
        <v>158.60375000000002</v>
      </c>
      <c r="P41" s="153"/>
      <c r="T41" s="42" t="s">
        <v>63</v>
      </c>
      <c r="U41" s="57">
        <f>VLOOKUP(LEFT($T41,1),Variables!$E$3:$H$5,2,FALSE)*VLOOKUP(MID($T41,2,1),Variables!$E$3:$H$5,3,FALSE)*VLOOKUP(RIGHT($T41,1),Variables!$E$3:$H$5,4,FALSE)</f>
        <v>2.2499999999999999E-2</v>
      </c>
      <c r="V41" s="57">
        <f>VLOOKUP(LEFT($T41,1),Variables!$E$10:$H$12,2,FALSE)*VLOOKUP(MID($T41,2,1),Variables!$E$10:$H$12,3,FALSE)*VLOOKUP(RIGHT($T41,1),Variables!$E$10:$H$12,4,FALSE)</f>
        <v>2.2499999999999999E-2</v>
      </c>
    </row>
    <row r="42" spans="4:22" ht="15">
      <c r="D42" s="110" t="s">
        <v>92</v>
      </c>
      <c r="E42" s="111"/>
      <c r="F42" s="112"/>
      <c r="G42" s="151">
        <f ca="1">FORECAST(75%,OFFSET($F$6:$F$7,$U$51,0),OFFSET($H$6:$H$7,$U$51,0))</f>
        <v>177.25602968460109</v>
      </c>
      <c r="H42" s="152"/>
      <c r="I42" s="152">
        <f ca="1">FORECAST(75%,OFFSET($F$6:$F$7,$V$51,0),OFFSET($J$6:$J$7,$V$51,0))</f>
        <v>177.25602968460109</v>
      </c>
      <c r="J42" s="153"/>
      <c r="M42" s="151">
        <f ca="1">FORECAST(75%,OFFSET(L6:L7,$U$57,0),OFFSET(N6:N7,$U$57,0))</f>
        <v>259.4760714285714</v>
      </c>
      <c r="N42" s="152"/>
      <c r="O42" s="152">
        <f ca="1">FORECAST(75%,OFFSET(L6:L7,$V$57,0),OFFSET(P6:P7,$V$57,0))</f>
        <v>259.4760714285714</v>
      </c>
      <c r="P42" s="153"/>
      <c r="T42" s="42" t="s">
        <v>64</v>
      </c>
      <c r="U42" s="57">
        <f>VLOOKUP(LEFT($T42,1),Variables!$E$3:$H$5,2,FALSE)*VLOOKUP(MID($T42,2,1),Variables!$E$3:$H$5,3,FALSE)*VLOOKUP(RIGHT($T42,1),Variables!$E$3:$H$5,4,FALSE)</f>
        <v>3.7499999999999999E-2</v>
      </c>
      <c r="V42" s="57">
        <f>VLOOKUP(LEFT($T42,1),Variables!$E$10:$H$12,2,FALSE)*VLOOKUP(MID($T42,2,1),Variables!$E$10:$H$12,3,FALSE)*VLOOKUP(RIGHT($T42,1),Variables!$E$10:$H$12,4,FALSE)</f>
        <v>3.7499999999999999E-2</v>
      </c>
    </row>
    <row r="43" spans="4:22" ht="15.75" thickBot="1">
      <c r="D43" s="145" t="s">
        <v>93</v>
      </c>
      <c r="E43" s="146"/>
      <c r="F43" s="147"/>
      <c r="G43" s="148">
        <f ca="1">FORECAST(90%,OFFSET($F$6:$F$7,$U$52,0),OFFSET($H$6:$H$7,$U$52,0))</f>
        <v>188.27012698412702</v>
      </c>
      <c r="H43" s="149"/>
      <c r="I43" s="149">
        <f ca="1">FORECAST(90%,OFFSET($F$6:$F$7,$V$52,0),OFFSET($J$6:$J$7,$V$52,0))</f>
        <v>188.27012698412702</v>
      </c>
      <c r="J43" s="150"/>
      <c r="M43" s="148">
        <f ca="1">FORECAST(90%,OFFSET(L6:L7,$U$58,0),OFFSET(N6:N7,$U$58,0))</f>
        <v>275.41038961038964</v>
      </c>
      <c r="N43" s="149"/>
      <c r="O43" s="149">
        <f ca="1">FORECAST(90%,OFFSET(L6:L7,$V$58,0),OFFSET(P6:P7,$V$58,0))</f>
        <v>275.41038961038964</v>
      </c>
      <c r="P43" s="150"/>
      <c r="T43" s="42" t="s">
        <v>65</v>
      </c>
      <c r="U43" s="57">
        <f>VLOOKUP(LEFT($T43,1),Variables!$E$3:$H$5,2,FALSE)*VLOOKUP(MID($T43,2,1),Variables!$E$3:$H$5,3,FALSE)*VLOOKUP(RIGHT($T43,1),Variables!$E$3:$H$5,4,FALSE)</f>
        <v>1.4999999999999999E-2</v>
      </c>
      <c r="V43" s="57">
        <f>VLOOKUP(LEFT($T43,1),Variables!$E$10:$H$12,2,FALSE)*VLOOKUP(MID($T43,2,1),Variables!$E$10:$H$12,3,FALSE)*VLOOKUP(RIGHT($T43,1),Variables!$E$10:$H$12,4,FALSE)</f>
        <v>1.4999999999999999E-2</v>
      </c>
    </row>
    <row r="44" spans="4:22" ht="15">
      <c r="T44" s="42" t="s">
        <v>66</v>
      </c>
      <c r="U44" s="57">
        <f>VLOOKUP(LEFT($T44,1),Variables!$E$3:$H$5,2,FALSE)*VLOOKUP(MID($T44,2,1),Variables!$E$3:$H$5,3,FALSE)*VLOOKUP(RIGHT($T44,1),Variables!$E$3:$H$5,4,FALSE)</f>
        <v>1.575E-2</v>
      </c>
      <c r="V44" s="57">
        <f>VLOOKUP(LEFT($T44,1),Variables!$E$10:$H$12,2,FALSE)*VLOOKUP(MID($T44,2,1),Variables!$E$10:$H$12,3,FALSE)*VLOOKUP(RIGHT($T44,1),Variables!$E$10:$H$12,4,FALSE)</f>
        <v>1.575E-2</v>
      </c>
    </row>
    <row r="45" spans="4:22" ht="15">
      <c r="F45" s="164" t="s">
        <v>96</v>
      </c>
      <c r="G45" s="164"/>
      <c r="H45" s="164"/>
      <c r="I45" s="164"/>
      <c r="J45" s="164"/>
      <c r="K45" s="164"/>
      <c r="L45" s="164"/>
      <c r="M45" s="164"/>
      <c r="N45" s="164"/>
      <c r="O45" s="164"/>
      <c r="P45" s="164"/>
      <c r="T45" s="42" t="s">
        <v>67</v>
      </c>
      <c r="U45" s="57">
        <f>VLOOKUP(LEFT($T45,1),Variables!$E$3:$H$5,2,FALSE)*VLOOKUP(MID($T45,2,1),Variables!$E$3:$H$5,3,FALSE)*VLOOKUP(RIGHT($T45,1),Variables!$E$3:$H$5,4,FALSE)</f>
        <v>2.6249999999999999E-2</v>
      </c>
      <c r="V45" s="57">
        <f>VLOOKUP(LEFT($T45,1),Variables!$E$10:$H$12,2,FALSE)*VLOOKUP(MID($T45,2,1),Variables!$E$10:$H$12,3,FALSE)*VLOOKUP(RIGHT($T45,1),Variables!$E$10:$H$12,4,FALSE)</f>
        <v>2.6249999999999999E-2</v>
      </c>
    </row>
    <row r="46" spans="4:22" ht="15">
      <c r="F46" s="162" t="str">
        <f>CONCATENATE(F45," -  ",F47)</f>
        <v>35 Years -  K19 Sales C25 750MW</v>
      </c>
      <c r="G46" s="162"/>
      <c r="H46" s="162"/>
      <c r="I46" s="162"/>
      <c r="J46" s="162"/>
      <c r="L46" s="162" t="str">
        <f>CONCATENATE(F45," -  ",L47)</f>
        <v>35 Years -  All Gas</v>
      </c>
      <c r="M46" s="162"/>
      <c r="N46" s="162"/>
      <c r="O46" s="162"/>
      <c r="P46" s="162"/>
      <c r="T46" s="42" t="s">
        <v>68</v>
      </c>
      <c r="U46" s="57">
        <f>VLOOKUP(LEFT($T46,1),Variables!$E$3:$H$5,2,FALSE)*VLOOKUP(MID($T46,2,1),Variables!$E$3:$H$5,3,FALSE)*VLOOKUP(RIGHT($T46,1),Variables!$E$3:$H$5,4,FALSE)</f>
        <v>1.0500000000000001E-2</v>
      </c>
      <c r="V46" s="57">
        <f>VLOOKUP(LEFT($T46,1),Variables!$E$10:$H$12,2,FALSE)*VLOOKUP(MID($T46,2,1),Variables!$E$10:$H$12,3,FALSE)*VLOOKUP(RIGHT($T46,1),Variables!$E$10:$H$12,4,FALSE)</f>
        <v>1.0500000000000001E-2</v>
      </c>
    </row>
    <row r="47" spans="4:22">
      <c r="F47" s="163" t="str">
        <f>F3</f>
        <v>K19 Sales C25 750MW</v>
      </c>
      <c r="G47" s="163"/>
      <c r="H47" s="163"/>
      <c r="I47" s="163"/>
      <c r="J47" s="163"/>
      <c r="L47" s="163" t="str">
        <f>L3</f>
        <v>All Gas</v>
      </c>
      <c r="M47" s="163"/>
      <c r="N47" s="163"/>
      <c r="O47" s="163"/>
      <c r="P47" s="163"/>
      <c r="T47" s="41" t="s">
        <v>81</v>
      </c>
    </row>
    <row r="48" spans="4:22" outlineLevel="1">
      <c r="F48" s="159">
        <f>MATCH(F47,$T$4:$T$18,0)</f>
        <v>1</v>
      </c>
      <c r="G48" s="159"/>
      <c r="H48" s="159"/>
      <c r="I48" s="159"/>
      <c r="J48" s="159"/>
      <c r="L48" s="159">
        <f>MATCH(L47,$T$4:$T$18,0)</f>
        <v>6</v>
      </c>
      <c r="M48" s="159"/>
      <c r="N48" s="159"/>
      <c r="O48" s="159"/>
      <c r="P48" s="159"/>
      <c r="T48" s="42" t="s">
        <v>82</v>
      </c>
      <c r="U48" s="41" t="s">
        <v>86</v>
      </c>
      <c r="V48" s="41" t="s">
        <v>88</v>
      </c>
    </row>
    <row r="49" spans="6:22" outlineLevel="1">
      <c r="F49" s="159" t="s">
        <v>82</v>
      </c>
      <c r="G49" s="159"/>
      <c r="H49" s="159"/>
      <c r="I49" s="159"/>
      <c r="J49" s="159"/>
      <c r="L49" s="159" t="s">
        <v>83</v>
      </c>
      <c r="M49" s="159"/>
      <c r="N49" s="159"/>
      <c r="O49" s="159"/>
      <c r="P49" s="159"/>
      <c r="T49" s="66">
        <v>0.1</v>
      </c>
      <c r="U49" s="41">
        <f ca="1">MATCH($T49,H7:H33,1)</f>
        <v>6</v>
      </c>
      <c r="V49" s="41">
        <f ca="1">MATCH($T49,$J$7:$J$33,1)</f>
        <v>6</v>
      </c>
    </row>
    <row r="50" spans="6:22" outlineLevel="1">
      <c r="F50" s="49" t="s">
        <v>84</v>
      </c>
      <c r="G50" s="50" t="s">
        <v>85</v>
      </c>
      <c r="H50" s="51" t="s">
        <v>86</v>
      </c>
      <c r="I50" s="50" t="s">
        <v>87</v>
      </c>
      <c r="J50" s="51" t="s">
        <v>88</v>
      </c>
      <c r="L50" s="49" t="s">
        <v>84</v>
      </c>
      <c r="M50" s="50" t="s">
        <v>85</v>
      </c>
      <c r="N50" s="51" t="s">
        <v>86</v>
      </c>
      <c r="O50" s="50" t="s">
        <v>87</v>
      </c>
      <c r="P50" s="51" t="s">
        <v>88</v>
      </c>
      <c r="T50" s="66">
        <v>0.25</v>
      </c>
      <c r="U50" s="41">
        <f ca="1">MATCH($T50,H7:H33,1)</f>
        <v>12</v>
      </c>
      <c r="V50" s="41">
        <f t="shared" ref="V50:V52" ca="1" si="0">MATCH($T50,$J$7:$J$33,1)</f>
        <v>12</v>
      </c>
    </row>
    <row r="51" spans="6:22" ht="15" outlineLevel="1">
      <c r="F51" s="45">
        <f ca="1">SMALL(OFFSET('35 Years'!$D$8:$D$34,,MATCH($F$47,$T$4:$T$11,0)),ROW()-50)</f>
        <v>77.5</v>
      </c>
      <c r="G51" s="53">
        <f ca="1">VLOOKUP(VLOOKUP($F51,OFFSET('35 Years'!$D$8:$N$34,,$F$48),11-$F$48,FALSE),$T$20:$V$46,2,FALSE)</f>
        <v>4.4999999999999997E-3</v>
      </c>
      <c r="H51" s="54">
        <f ca="1">$G51/2</f>
        <v>2.2499999999999998E-3</v>
      </c>
      <c r="I51" s="53">
        <f ca="1">VLOOKUP(VLOOKUP($F51,OFFSET('35 Years'!$D$8:$N$34,,$F$48),11-$F$48,FALSE),$T$20:$V$46,3,FALSE)</f>
        <v>4.4999999999999997E-3</v>
      </c>
      <c r="J51" s="55">
        <f ca="1">$I51/2</f>
        <v>2.2499999999999998E-3</v>
      </c>
      <c r="L51" s="45">
        <f ca="1">SMALL(OFFSET('35 Years'!$D$8:$D$34,,MATCH($L$47,$T$4:$T$11,0)),ROW()-50)</f>
        <v>88.19</v>
      </c>
      <c r="M51" s="53">
        <f ca="1">VLOOKUP(VLOOKUP($L51,OFFSET('35 Years'!$D$8:$N$34,,$L$4),11-$L$4,FALSE),$T$20:$V$46,2,FALSE)</f>
        <v>8.9999999999999993E-3</v>
      </c>
      <c r="N51" s="54">
        <f ca="1">$M51/2</f>
        <v>4.4999999999999997E-3</v>
      </c>
      <c r="O51" s="53">
        <f ca="1">VLOOKUP(VLOOKUP($L51,OFFSET('35 Years'!$D$8:$N$34,,$L$4),11-$L$4,FALSE),$T$20:$V$46,3,FALSE)</f>
        <v>8.9999999999999993E-3</v>
      </c>
      <c r="P51" s="55">
        <f ca="1">$O51/2</f>
        <v>4.4999999999999997E-3</v>
      </c>
      <c r="T51" s="66">
        <v>0.75</v>
      </c>
      <c r="U51" s="41">
        <f ca="1">MATCH($T51,H7:H33,1)</f>
        <v>22</v>
      </c>
      <c r="V51" s="41">
        <f t="shared" ca="1" si="0"/>
        <v>22</v>
      </c>
    </row>
    <row r="52" spans="6:22" ht="15" outlineLevel="1">
      <c r="F52" s="45">
        <f ca="1">SMALL(OFFSET('35 Years'!$D$8:$D$34,,MATCH($F$47,$T$4:$T$11,0)),ROW()-50)</f>
        <v>79.650000000000006</v>
      </c>
      <c r="G52" s="53">
        <f ca="1">VLOOKUP(VLOOKUP($F52,OFFSET('35 Years'!$D$8:$N$34,,$F$48),11-$F$48,FALSE),$T$20:$V$46,2,FALSE)</f>
        <v>1.125E-2</v>
      </c>
      <c r="H52" s="54">
        <f ca="1">SUM($G$51:$G51,$G52/2)</f>
        <v>1.0124999999999999E-2</v>
      </c>
      <c r="I52" s="53">
        <f ca="1">VLOOKUP(VLOOKUP($F52,OFFSET('35 Years'!$D$8:$N$34,,$F$48),11-$F$48,FALSE),$T$20:$V$46,3,FALSE)</f>
        <v>1.125E-2</v>
      </c>
      <c r="J52" s="55">
        <f ca="1">SUM($I$51:$I51,$I52/2)</f>
        <v>1.0124999999999999E-2</v>
      </c>
      <c r="L52" s="45">
        <f ca="1">SMALL(OFFSET('35 Years'!$D$8:$D$34,,MATCH($L$47,$T$4:$T$11,0)),ROW()-50)</f>
        <v>90.49</v>
      </c>
      <c r="M52" s="53">
        <f ca="1">VLOOKUP(VLOOKUP($L52,OFFSET('35 Years'!$D$8:$N$34,,$L$4),11-$L$4,FALSE),$T$20:$V$46,2,FALSE)</f>
        <v>2.2499999999999999E-2</v>
      </c>
      <c r="N52" s="54">
        <f ca="1">SUM($M$51:$M51,$M52/2)</f>
        <v>2.0249999999999997E-2</v>
      </c>
      <c r="O52" s="53">
        <f ca="1">VLOOKUP(VLOOKUP($L52,OFFSET('35 Years'!$D$8:$N$34,,$L$4),11-$L$4,FALSE),$T$20:$V$46,3,FALSE)</f>
        <v>2.2499999999999999E-2</v>
      </c>
      <c r="P52" s="55">
        <f ca="1">SUM($O$51:$O51,$O52/2)</f>
        <v>2.0249999999999997E-2</v>
      </c>
      <c r="T52" s="66">
        <v>0.9</v>
      </c>
      <c r="U52" s="41">
        <f ca="1">MATCH($T52,H7:H33,1)</f>
        <v>24</v>
      </c>
      <c r="V52" s="41">
        <f t="shared" ca="1" si="0"/>
        <v>24</v>
      </c>
    </row>
    <row r="53" spans="6:22" ht="15" outlineLevel="1">
      <c r="F53" s="45">
        <f ca="1">SMALL(OFFSET('35 Years'!$D$8:$D$34,,MATCH($F$47,$T$4:$T$11,0)),ROW()-50)</f>
        <v>81.05</v>
      </c>
      <c r="G53" s="53">
        <f ca="1">VLOOKUP(VLOOKUP($F53,OFFSET('35 Years'!$D$8:$N$34,,$F$48),11-$F$48,FALSE),$T$20:$V$46,2,FALSE)</f>
        <v>1.6500000000000001E-2</v>
      </c>
      <c r="H53" s="54">
        <f ca="1">SUM($G$51:$G52,$G53/2)</f>
        <v>2.4E-2</v>
      </c>
      <c r="I53" s="53">
        <f ca="1">VLOOKUP(VLOOKUP($F53,OFFSET('35 Years'!$D$8:$N$34,,$F$48),11-$F$48,FALSE),$T$20:$V$46,3,FALSE)</f>
        <v>1.6500000000000001E-2</v>
      </c>
      <c r="J53" s="55">
        <f ca="1">SUM($I$51:$I52,$I53/2)</f>
        <v>2.4E-2</v>
      </c>
      <c r="L53" s="45">
        <f ca="1">SMALL(OFFSET('35 Years'!$D$8:$D$34,,MATCH($L$47,$T$4:$T$11,0)),ROW()-50)</f>
        <v>93.26</v>
      </c>
      <c r="M53" s="53">
        <f ca="1">VLOOKUP(VLOOKUP($L53,OFFSET('35 Years'!$D$8:$N$34,,$L$4),11-$L$4,FALSE),$T$20:$V$46,2,FALSE)</f>
        <v>1.35E-2</v>
      </c>
      <c r="N53" s="54">
        <f ca="1">SUM($M$51:$M52,$M53/2)</f>
        <v>3.8249999999999999E-2</v>
      </c>
      <c r="O53" s="53">
        <f ca="1">VLOOKUP(VLOOKUP($L53,OFFSET('35 Years'!$D$8:$N$34,,$L$4),11-$L$4,FALSE),$T$20:$V$46,3,FALSE)</f>
        <v>1.35E-2</v>
      </c>
      <c r="P53" s="55">
        <f ca="1">SUM($O$51:$O52,$O53/2)</f>
        <v>3.8249999999999999E-2</v>
      </c>
    </row>
    <row r="54" spans="6:22" ht="15" outlineLevel="1">
      <c r="F54" s="45">
        <f ca="1">SMALL(OFFSET('35 Years'!$D$8:$D$34,,MATCH($F$47,$T$4:$T$11,0)),ROW()-50)</f>
        <v>82.27</v>
      </c>
      <c r="G54" s="53">
        <f ca="1">VLOOKUP(VLOOKUP($F54,OFFSET('35 Years'!$D$8:$N$34,,$F$48),11-$F$48,FALSE),$T$20:$V$46,2,FALSE)</f>
        <v>6.7499999999999999E-3</v>
      </c>
      <c r="H54" s="54">
        <f ca="1">SUM($G$51:$G53,$G54/2)</f>
        <v>3.5625000000000004E-2</v>
      </c>
      <c r="I54" s="53">
        <f ca="1">VLOOKUP(VLOOKUP($F54,OFFSET('35 Years'!$D$8:$N$34,,$F$48),11-$F$48,FALSE),$T$20:$V$46,3,FALSE)</f>
        <v>6.7499999999999999E-3</v>
      </c>
      <c r="J54" s="55">
        <f ca="1">SUM($I$51:$I53,$I54/2)</f>
        <v>3.5625000000000004E-2</v>
      </c>
      <c r="L54" s="45">
        <f ca="1">SMALL(OFFSET('35 Years'!$D$8:$D$34,,MATCH($L$47,$T$4:$T$11,0)),ROW()-50)</f>
        <v>94.34</v>
      </c>
      <c r="M54" s="53">
        <f ca="1">VLOOKUP(VLOOKUP($L54,OFFSET('35 Years'!$D$8:$N$34,,$L$4),11-$L$4,FALSE),$T$20:$V$46,2,FALSE)</f>
        <v>1.6500000000000001E-2</v>
      </c>
      <c r="N54" s="54">
        <f ca="1">SUM($M$51:$M53,$M54/2)</f>
        <v>5.3249999999999999E-2</v>
      </c>
      <c r="O54" s="53">
        <f ca="1">VLOOKUP(VLOOKUP($L54,OFFSET('35 Years'!$D$8:$N$34,,$L$4),11-$L$4,FALSE),$T$20:$V$46,3,FALSE)</f>
        <v>1.6500000000000001E-2</v>
      </c>
      <c r="P54" s="55">
        <f ca="1">SUM($O$51:$O53,$O54/2)</f>
        <v>5.3249999999999999E-2</v>
      </c>
      <c r="T54" s="42" t="s">
        <v>83</v>
      </c>
      <c r="U54" s="41" t="s">
        <v>86</v>
      </c>
      <c r="V54" s="41" t="s">
        <v>88</v>
      </c>
    </row>
    <row r="55" spans="6:22" ht="15" outlineLevel="1">
      <c r="F55" s="45">
        <f ca="1">SMALL(OFFSET('35 Years'!$D$8:$D$34,,MATCH($F$47,$T$4:$T$11,0)),ROW()-50)</f>
        <v>83.15</v>
      </c>
      <c r="G55" s="53">
        <f ca="1">VLOOKUP(VLOOKUP($F55,OFFSET('35 Years'!$D$8:$N$34,,$F$48),11-$F$48,FALSE),$T$20:$V$46,2,FALSE)</f>
        <v>4.1250000000000002E-2</v>
      </c>
      <c r="H55" s="54">
        <f ca="1">SUM($G$51:$G54,$G55/2)</f>
        <v>5.9624999999999997E-2</v>
      </c>
      <c r="I55" s="53">
        <f ca="1">VLOOKUP(VLOOKUP($F55,OFFSET('35 Years'!$D$8:$N$34,,$F$48),11-$F$48,FALSE),$T$20:$V$46,3,FALSE)</f>
        <v>4.1250000000000002E-2</v>
      </c>
      <c r="J55" s="55">
        <f ca="1">SUM($I$51:$I54,$I55/2)</f>
        <v>5.9624999999999997E-2</v>
      </c>
      <c r="L55" s="45">
        <f ca="1">SMALL(OFFSET('35 Years'!$D$8:$D$34,,MATCH($L$47,$T$4:$T$11,0)),ROW()-50)</f>
        <v>96.56</v>
      </c>
      <c r="M55" s="53">
        <f ca="1">VLOOKUP(VLOOKUP($L55,OFFSET('35 Years'!$D$8:$N$34,,$L$4),11-$L$4,FALSE),$T$20:$V$46,2,FALSE)</f>
        <v>4.1250000000000002E-2</v>
      </c>
      <c r="N55" s="54">
        <f ca="1">SUM($M$51:$M54,$M55/2)</f>
        <v>8.2125000000000004E-2</v>
      </c>
      <c r="O55" s="53">
        <f ca="1">VLOOKUP(VLOOKUP($L55,OFFSET('35 Years'!$D$8:$N$34,,$L$4),11-$L$4,FALSE),$T$20:$V$46,3,FALSE)</f>
        <v>4.1250000000000002E-2</v>
      </c>
      <c r="P55" s="55">
        <f ca="1">SUM($O$51:$O54,$O55/2)</f>
        <v>8.2125000000000004E-2</v>
      </c>
      <c r="T55" s="66">
        <v>0.1</v>
      </c>
      <c r="U55" s="41">
        <f ca="1">MATCH($T55,$P$7:$P$33,1)</f>
        <v>5</v>
      </c>
      <c r="V55" s="41">
        <f ca="1">MATCH($T55,$P$7:$P$33,1)</f>
        <v>5</v>
      </c>
    </row>
    <row r="56" spans="6:22" ht="15" outlineLevel="1">
      <c r="F56" s="45">
        <f ca="1">SMALL(OFFSET('35 Years'!$D$8:$D$34,,MATCH($F$47,$T$4:$T$11,0)),ROW()-50)</f>
        <v>84.41</v>
      </c>
      <c r="G56" s="53">
        <f ca="1">VLOOKUP(VLOOKUP($F56,OFFSET('35 Years'!$D$8:$N$34,,$F$48),11-$F$48,FALSE),$T$20:$V$46,2,FALSE)</f>
        <v>8.9999999999999993E-3</v>
      </c>
      <c r="H56" s="54">
        <f ca="1">SUM($G$51:$G55,$G56/2)</f>
        <v>8.4750000000000006E-2</v>
      </c>
      <c r="I56" s="53">
        <f ca="1">VLOOKUP(VLOOKUP($F56,OFFSET('35 Years'!$D$8:$N$34,,$F$48),11-$F$48,FALSE),$T$20:$V$46,3,FALSE)</f>
        <v>8.9999999999999993E-3</v>
      </c>
      <c r="J56" s="55">
        <f ca="1">SUM($I$51:$I55,$I56/2)</f>
        <v>8.4750000000000006E-2</v>
      </c>
      <c r="L56" s="45">
        <f ca="1">SMALL(OFFSET('35 Years'!$D$8:$D$34,,MATCH($L$47,$T$4:$T$11,0)),ROW()-50)</f>
        <v>99.49</v>
      </c>
      <c r="M56" s="53">
        <f ca="1">VLOOKUP(VLOOKUP($L56,OFFSET('35 Years'!$D$8:$N$34,,$L$4),11-$L$4,FALSE),$T$20:$V$46,2,FALSE)</f>
        <v>2.4750000000000001E-2</v>
      </c>
      <c r="N56" s="54">
        <f ca="1">SUM($M$51:$M55,$M56/2)</f>
        <v>0.11512500000000001</v>
      </c>
      <c r="O56" s="53">
        <f ca="1">VLOOKUP(VLOOKUP($L56,OFFSET('35 Years'!$D$8:$N$34,,$L$4),11-$L$4,FALSE),$T$20:$V$46,3,FALSE)</f>
        <v>2.4750000000000001E-2</v>
      </c>
      <c r="P56" s="55">
        <f ca="1">SUM($O$51:$O55,$O56/2)</f>
        <v>0.11512500000000001</v>
      </c>
      <c r="T56" s="66">
        <v>0.25</v>
      </c>
      <c r="U56" s="41">
        <f t="shared" ref="U56:V58" ca="1" si="1">MATCH($T56,$P$7:$P$33,1)</f>
        <v>11</v>
      </c>
      <c r="V56" s="41">
        <f t="shared" ca="1" si="1"/>
        <v>11</v>
      </c>
    </row>
    <row r="57" spans="6:22" ht="15" outlineLevel="1">
      <c r="F57" s="45">
        <f ca="1">SMALL(OFFSET('35 Years'!$D$8:$D$34,,MATCH($F$47,$T$4:$T$11,0)),ROW()-50)</f>
        <v>85.81</v>
      </c>
      <c r="G57" s="53">
        <f ca="1">VLOOKUP(VLOOKUP($F57,OFFSET('35 Years'!$D$8:$N$34,,$F$48),11-$F$48,FALSE),$T$20:$V$46,2,FALSE)</f>
        <v>2.4750000000000001E-2</v>
      </c>
      <c r="H57" s="54">
        <f ca="1">SUM($G$51:$G56,$G57/2)</f>
        <v>0.10162499999999999</v>
      </c>
      <c r="I57" s="53">
        <f ca="1">VLOOKUP(VLOOKUP($F57,OFFSET('35 Years'!$D$8:$N$34,,$F$48),11-$F$48,FALSE),$T$20:$V$46,3,FALSE)</f>
        <v>2.4750000000000001E-2</v>
      </c>
      <c r="J57" s="55">
        <f ca="1">SUM($I$51:$I56,$I57/2)</f>
        <v>0.10162499999999999</v>
      </c>
      <c r="L57" s="45">
        <f ca="1">SMALL(OFFSET('35 Years'!$D$8:$D$34,,MATCH($L$47,$T$4:$T$11,0)),ROW()-50)</f>
        <v>101.65</v>
      </c>
      <c r="M57" s="53">
        <f ca="1">VLOOKUP(VLOOKUP($L57,OFFSET('35 Years'!$D$8:$N$34,,$L$4),11-$L$4,FALSE),$T$20:$V$46,2,FALSE)</f>
        <v>4.4999999999999997E-3</v>
      </c>
      <c r="N57" s="54">
        <f ca="1">SUM($M$51:$M56,$M57/2)</f>
        <v>0.12975</v>
      </c>
      <c r="O57" s="53">
        <f ca="1">VLOOKUP(VLOOKUP($L57,OFFSET('35 Years'!$D$8:$N$34,,$L$4),11-$L$4,FALSE),$T$20:$V$46,3,FALSE)</f>
        <v>4.4999999999999997E-3</v>
      </c>
      <c r="P57" s="55">
        <f ca="1">SUM($O$51:$O56,$O57/2)</f>
        <v>0.12975</v>
      </c>
      <c r="T57" s="66">
        <v>0.75</v>
      </c>
      <c r="U57" s="41">
        <f t="shared" ca="1" si="1"/>
        <v>21</v>
      </c>
      <c r="V57" s="41">
        <f t="shared" ca="1" si="1"/>
        <v>21</v>
      </c>
    </row>
    <row r="58" spans="6:22" ht="15" outlineLevel="1">
      <c r="F58" s="45">
        <f ca="1">SMALL(OFFSET('35 Years'!$D$8:$D$34,,MATCH($F$47,$T$4:$T$11,0)),ROW()-50)</f>
        <v>86.66</v>
      </c>
      <c r="G58" s="53">
        <f ca="1">VLOOKUP(VLOOKUP($F58,OFFSET('35 Years'!$D$8:$N$34,,$F$48),11-$F$48,FALSE),$T$20:$V$46,2,FALSE)</f>
        <v>2.2499999999999999E-2</v>
      </c>
      <c r="H58" s="54">
        <f ca="1">SUM($G$51:$G57,$G58/2)</f>
        <v>0.12525</v>
      </c>
      <c r="I58" s="53">
        <f ca="1">VLOOKUP(VLOOKUP($F58,OFFSET('35 Years'!$D$8:$N$34,,$F$48),11-$F$48,FALSE),$T$20:$V$46,3,FALSE)</f>
        <v>2.2499999999999999E-2</v>
      </c>
      <c r="J58" s="55">
        <f ca="1">SUM($I$51:$I57,$I58/2)</f>
        <v>0.12525</v>
      </c>
      <c r="L58" s="45">
        <f ca="1">SMALL(OFFSET('35 Years'!$D$8:$D$34,,MATCH($L$47,$T$4:$T$11,0)),ROW()-50)</f>
        <v>103.95</v>
      </c>
      <c r="M58" s="53">
        <f ca="1">VLOOKUP(VLOOKUP($L58,OFFSET('35 Years'!$D$8:$N$34,,$L$4),11-$L$4,FALSE),$T$20:$V$46,2,FALSE)</f>
        <v>1.125E-2</v>
      </c>
      <c r="N58" s="54">
        <f ca="1">SUM($M$51:$M57,$M58/2)</f>
        <v>0.137625</v>
      </c>
      <c r="O58" s="53">
        <f ca="1">VLOOKUP(VLOOKUP($L58,OFFSET('35 Years'!$D$8:$N$34,,$L$4),11-$L$4,FALSE),$T$20:$V$46,3,FALSE)</f>
        <v>1.125E-2</v>
      </c>
      <c r="P58" s="55">
        <f ca="1">SUM($O$51:$O57,$O58/2)</f>
        <v>0.137625</v>
      </c>
      <c r="T58" s="66">
        <v>0.9</v>
      </c>
      <c r="U58" s="41">
        <f t="shared" ca="1" si="1"/>
        <v>23</v>
      </c>
      <c r="V58" s="41">
        <f t="shared" ca="1" si="1"/>
        <v>23</v>
      </c>
    </row>
    <row r="59" spans="6:22" ht="15">
      <c r="F59" s="45">
        <f ca="1">SMALL(OFFSET('35 Years'!$D$8:$D$34,,MATCH($F$47,$T$4:$T$11,0)),ROW()-50)</f>
        <v>88.98</v>
      </c>
      <c r="G59" s="53">
        <f ca="1">VLOOKUP(VLOOKUP($F59,OFFSET('35 Years'!$D$8:$N$34,,$F$48),11-$F$48,FALSE),$T$20:$V$46,2,FALSE)</f>
        <v>1.35E-2</v>
      </c>
      <c r="H59" s="54">
        <f ca="1">SUM($G$51:$G58,$G59/2)</f>
        <v>0.14324999999999999</v>
      </c>
      <c r="I59" s="53">
        <f ca="1">VLOOKUP(VLOOKUP($F59,OFFSET('35 Years'!$D$8:$N$34,,$F$48),11-$F$48,FALSE),$T$20:$V$46,3,FALSE)</f>
        <v>1.35E-2</v>
      </c>
      <c r="J59" s="55">
        <f ca="1">SUM($I$51:$I58,$I59/2)</f>
        <v>0.14324999999999999</v>
      </c>
      <c r="L59" s="45">
        <f ca="1">SMALL(OFFSET('35 Years'!$D$8:$D$34,,MATCH($L$47,$T$4:$T$11,0)),ROW()-50)</f>
        <v>106.79</v>
      </c>
      <c r="M59" s="53">
        <f ca="1">VLOOKUP(VLOOKUP($L59,OFFSET('35 Years'!$D$8:$N$34,,$L$4),11-$L$4,FALSE),$T$20:$V$46,2,FALSE)</f>
        <v>6.7499999999999999E-3</v>
      </c>
      <c r="N59" s="54">
        <f ca="1">SUM($M$51:$M58,$M59/2)</f>
        <v>0.14662500000000001</v>
      </c>
      <c r="O59" s="53">
        <f ca="1">VLOOKUP(VLOOKUP($L59,OFFSET('35 Years'!$D$8:$N$34,,$L$4),11-$L$4,FALSE),$T$20:$V$46,3,FALSE)</f>
        <v>6.7499999999999999E-3</v>
      </c>
      <c r="P59" s="55">
        <f ca="1">SUM($O$51:$O58,$O59/2)</f>
        <v>0.14662500000000001</v>
      </c>
    </row>
    <row r="60" spans="6:22" ht="15">
      <c r="F60" s="45">
        <f ca="1">SMALL(OFFSET('35 Years'!$D$8:$D$34,,MATCH($F$47,$T$4:$T$11,0)),ROW()-50)</f>
        <v>104.93</v>
      </c>
      <c r="G60" s="53">
        <f ca="1">VLOOKUP(VLOOKUP($F60,OFFSET('35 Years'!$D$8:$N$34,,$F$48),11-$F$48,FALSE),$T$20:$V$46,2,FALSE)</f>
        <v>1.4999999999999999E-2</v>
      </c>
      <c r="H60" s="54">
        <f ca="1">SUM($G$51:$G59,$G60/2)</f>
        <v>0.1575</v>
      </c>
      <c r="I60" s="53">
        <f ca="1">VLOOKUP(VLOOKUP($F60,OFFSET('35 Years'!$D$8:$N$34,,$F$48),11-$F$48,FALSE),$T$20:$V$46,3,FALSE)</f>
        <v>1.4999999999999999E-2</v>
      </c>
      <c r="J60" s="55">
        <f ca="1">SUM($I$51:$I59,$I60/2)</f>
        <v>0.1575</v>
      </c>
      <c r="L60" s="45">
        <f ca="1">SMALL(OFFSET('35 Years'!$D$8:$D$34,,MATCH($L$47,$T$4:$T$11,0)),ROW()-50)</f>
        <v>121.08</v>
      </c>
      <c r="M60" s="53">
        <f ca="1">VLOOKUP(VLOOKUP($L60,OFFSET('35 Years'!$D$8:$N$34,,$L$4),11-$L$4,FALSE),$T$20:$V$46,2,FALSE)</f>
        <v>0.03</v>
      </c>
      <c r="N60" s="54">
        <f ca="1">SUM($M$51:$M59,$M60/2)</f>
        <v>0.16500000000000004</v>
      </c>
      <c r="O60" s="53">
        <f ca="1">VLOOKUP(VLOOKUP($L60,OFFSET('35 Years'!$D$8:$N$34,,$L$4),11-$L$4,FALSE),$T$20:$V$46,3,FALSE)</f>
        <v>0.03</v>
      </c>
      <c r="P60" s="55">
        <f ca="1">SUM($O$51:$O59,$O60/2)</f>
        <v>0.16500000000000004</v>
      </c>
      <c r="T60" s="41" t="s">
        <v>96</v>
      </c>
    </row>
    <row r="61" spans="6:22" ht="15">
      <c r="F61" s="45">
        <f ca="1">SMALL(OFFSET('35 Years'!$D$8:$D$34,,MATCH($F$47,$T$4:$T$11,0)),ROW()-50)</f>
        <v>108.23</v>
      </c>
      <c r="G61" s="53">
        <f ca="1">VLOOKUP(VLOOKUP($F61,OFFSET('35 Years'!$D$8:$N$34,,$F$48),11-$F$48,FALSE),$T$20:$V$46,2,FALSE)</f>
        <v>3.7499999999999999E-2</v>
      </c>
      <c r="H61" s="54">
        <f ca="1">SUM($G$51:$G60,$G61/2)</f>
        <v>0.18374999999999997</v>
      </c>
      <c r="I61" s="53">
        <f ca="1">VLOOKUP(VLOOKUP($F61,OFFSET('35 Years'!$D$8:$N$34,,$F$48),11-$F$48,FALSE),$T$20:$V$46,3,FALSE)</f>
        <v>3.7499999999999999E-2</v>
      </c>
      <c r="J61" s="55">
        <f ca="1">SUM($I$51:$I60,$I61/2)</f>
        <v>0.18374999999999997</v>
      </c>
      <c r="L61" s="45">
        <f ca="1">SMALL(OFFSET('35 Years'!$D$8:$D$34,,MATCH($L$47,$T$4:$T$11,0)),ROW()-50)</f>
        <v>124.71</v>
      </c>
      <c r="M61" s="53">
        <f ca="1">VLOOKUP(VLOOKUP($L61,OFFSET('35 Years'!$D$8:$N$34,,$L$4),11-$L$4,FALSE),$T$20:$V$46,2,FALSE)</f>
        <v>7.4999999999999997E-2</v>
      </c>
      <c r="N61" s="54">
        <f ca="1">SUM($M$51:$M60,$M61/2)</f>
        <v>0.21750000000000003</v>
      </c>
      <c r="O61" s="53">
        <f ca="1">VLOOKUP(VLOOKUP($L61,OFFSET('35 Years'!$D$8:$N$34,,$L$4),11-$L$4,FALSE),$T$20:$V$46,3,FALSE)</f>
        <v>7.4999999999999997E-2</v>
      </c>
      <c r="P61" s="55">
        <f ca="1">SUM($O$51:$O60,$O61/2)</f>
        <v>0.21750000000000003</v>
      </c>
      <c r="T61" s="105" t="s">
        <v>82</v>
      </c>
      <c r="U61" s="41" t="s">
        <v>86</v>
      </c>
      <c r="V61" s="41" t="s">
        <v>88</v>
      </c>
    </row>
    <row r="62" spans="6:22" ht="15">
      <c r="F62" s="45">
        <f ca="1">SMALL(OFFSET('35 Years'!$D$8:$D$34,,MATCH($F$47,$T$4:$T$11,0)),ROW()-50)</f>
        <v>109.91</v>
      </c>
      <c r="G62" s="53">
        <f ca="1">VLOOKUP(VLOOKUP($F62,OFFSET('35 Years'!$D$8:$N$34,,$F$48),11-$F$48,FALSE),$T$20:$V$46,2,FALSE)</f>
        <v>5.5000000000000007E-2</v>
      </c>
      <c r="H62" s="54">
        <f ca="1">SUM($G$51:$G61,$G62/2)</f>
        <v>0.22999999999999998</v>
      </c>
      <c r="I62" s="53">
        <f ca="1">VLOOKUP(VLOOKUP($F62,OFFSET('35 Years'!$D$8:$N$34,,$F$48),11-$F$48,FALSE),$T$20:$V$46,3,FALSE)</f>
        <v>5.5000000000000007E-2</v>
      </c>
      <c r="J62" s="55">
        <f ca="1">SUM($I$51:$I61,$I62/2)</f>
        <v>0.22999999999999998</v>
      </c>
      <c r="L62" s="45">
        <f ca="1">SMALL(OFFSET('35 Years'!$D$8:$D$34,,MATCH($L$47,$T$4:$T$11,0)),ROW()-50)</f>
        <v>129.02000000000001</v>
      </c>
      <c r="M62" s="53">
        <f ca="1">VLOOKUP(VLOOKUP($L62,OFFSET('35 Years'!$D$8:$N$34,,$L$4),11-$L$4,FALSE),$T$20:$V$46,2,FALSE)</f>
        <v>4.4999999999999998E-2</v>
      </c>
      <c r="N62" s="54">
        <f ca="1">SUM($M$51:$M61,$M62/2)</f>
        <v>0.27750000000000002</v>
      </c>
      <c r="O62" s="53">
        <f ca="1">VLOOKUP(VLOOKUP($L62,OFFSET('35 Years'!$D$8:$N$34,,$L$4),11-$L$4,FALSE),$T$20:$V$46,3,FALSE)</f>
        <v>4.4999999999999998E-2</v>
      </c>
      <c r="P62" s="55">
        <f ca="1">SUM($O$51:$O61,$O62/2)</f>
        <v>0.27750000000000002</v>
      </c>
      <c r="T62" s="66">
        <v>0.1</v>
      </c>
      <c r="U62" s="41">
        <f ca="1">MATCH($T62,$H$51:$H$77,1)</f>
        <v>6</v>
      </c>
      <c r="V62" s="41">
        <f ca="1">MATCH($T62,$J$51:$J$77,1)</f>
        <v>6</v>
      </c>
    </row>
    <row r="63" spans="6:22" ht="15">
      <c r="F63" s="45">
        <f ca="1">SMALL(OFFSET('35 Years'!$D$8:$D$34,,MATCH($F$47,$T$4:$T$11,0)),ROW()-50)</f>
        <v>112.06</v>
      </c>
      <c r="G63" s="53">
        <f ca="1">VLOOKUP(VLOOKUP($F63,OFFSET('35 Years'!$D$8:$N$34,,$F$48),11-$F$48,FALSE),$T$20:$V$46,2,FALSE)</f>
        <v>2.2499999999999999E-2</v>
      </c>
      <c r="H63" s="54">
        <f ca="1">SUM($G$51:$G62,$G63/2)</f>
        <v>0.26874999999999999</v>
      </c>
      <c r="I63" s="53">
        <f ca="1">VLOOKUP(VLOOKUP($F63,OFFSET('35 Years'!$D$8:$N$34,,$F$48),11-$F$48,FALSE),$T$20:$V$46,3,FALSE)</f>
        <v>2.2499999999999999E-2</v>
      </c>
      <c r="J63" s="55">
        <f ca="1">SUM($I$51:$I62,$I63/2)</f>
        <v>0.26874999999999999</v>
      </c>
      <c r="L63" s="45">
        <f ca="1">SMALL(OFFSET('35 Years'!$D$8:$D$34,,MATCH($L$47,$T$4:$T$11,0)),ROW()-50)</f>
        <v>129.51</v>
      </c>
      <c r="M63" s="53">
        <f ca="1">VLOOKUP(VLOOKUP($L63,OFFSET('35 Years'!$D$8:$N$34,,$L$4),11-$L$4,FALSE),$T$20:$V$46,2,FALSE)</f>
        <v>5.5000000000000007E-2</v>
      </c>
      <c r="N63" s="54">
        <f ca="1">SUM($M$51:$M62,$M63/2)</f>
        <v>0.32750000000000001</v>
      </c>
      <c r="O63" s="53">
        <f ca="1">VLOOKUP(VLOOKUP($L63,OFFSET('35 Years'!$D$8:$N$34,,$L$4),11-$L$4,FALSE),$T$20:$V$46,3,FALSE)</f>
        <v>5.5000000000000007E-2</v>
      </c>
      <c r="P63" s="55">
        <f ca="1">SUM($O$51:$O62,$O63/2)</f>
        <v>0.32750000000000001</v>
      </c>
      <c r="T63" s="66">
        <v>0.25</v>
      </c>
      <c r="U63" s="41">
        <f t="shared" ref="U63:U65" ca="1" si="2">MATCH($T63,$H$51:$H$77,1)</f>
        <v>12</v>
      </c>
      <c r="V63" s="41">
        <f ca="1">MATCH($T63,$J$51:$J$77,1)</f>
        <v>12</v>
      </c>
    </row>
    <row r="64" spans="6:22" ht="15">
      <c r="F64" s="45">
        <f ca="1">SMALL(OFFSET('35 Years'!$D$8:$D$34,,MATCH($F$47,$T$4:$T$11,0)),ROW()-50)</f>
        <v>113.08</v>
      </c>
      <c r="G64" s="53">
        <f ca="1">VLOOKUP(VLOOKUP($F64,OFFSET('35 Years'!$D$8:$N$34,,$F$48),11-$F$48,FALSE),$T$20:$V$46,2,FALSE)</f>
        <v>0.13750000000000001</v>
      </c>
      <c r="H64" s="54">
        <f ca="1">SUM($G$51:$G63,$G64/2)</f>
        <v>0.34875</v>
      </c>
      <c r="I64" s="53">
        <f ca="1">VLOOKUP(VLOOKUP($F64,OFFSET('35 Years'!$D$8:$N$34,,$F$48),11-$F$48,FALSE),$T$20:$V$46,3,FALSE)</f>
        <v>0.13750000000000001</v>
      </c>
      <c r="J64" s="55">
        <f ca="1">SUM($I$51:$I63,$I64/2)</f>
        <v>0.34875</v>
      </c>
      <c r="L64" s="45">
        <f ca="1">SMALL(OFFSET('35 Years'!$D$8:$D$34,,MATCH($L$47,$T$4:$T$11,0)),ROW()-50)</f>
        <v>133</v>
      </c>
      <c r="M64" s="53">
        <f ca="1">VLOOKUP(VLOOKUP($L64,OFFSET('35 Years'!$D$8:$N$34,,$L$4),11-$L$4,FALSE),$T$20:$V$46,2,FALSE)</f>
        <v>0.13750000000000001</v>
      </c>
      <c r="N64" s="54">
        <f ca="1">SUM($M$51:$M63,$M64/2)</f>
        <v>0.42374999999999996</v>
      </c>
      <c r="O64" s="53">
        <f ca="1">VLOOKUP(VLOOKUP($L64,OFFSET('35 Years'!$D$8:$N$34,,$L$4),11-$L$4,FALSE),$T$20:$V$46,3,FALSE)</f>
        <v>0.13750000000000001</v>
      </c>
      <c r="P64" s="55">
        <f ca="1">SUM($O$51:$O63,$O64/2)</f>
        <v>0.42374999999999996</v>
      </c>
      <c r="T64" s="66">
        <v>0.75</v>
      </c>
      <c r="U64" s="41">
        <f t="shared" ca="1" si="2"/>
        <v>22</v>
      </c>
      <c r="V64" s="41">
        <f t="shared" ref="V64:V65" ca="1" si="3">MATCH($T64,$J$51:$J$77,1)</f>
        <v>22</v>
      </c>
    </row>
    <row r="65" spans="6:22" ht="15">
      <c r="F65" s="45">
        <f ca="1">SMALL(OFFSET('35 Years'!$D$8:$D$34,,MATCH($F$47,$T$4:$T$11,0)),ROW()-50)</f>
        <v>114.8</v>
      </c>
      <c r="G65" s="53">
        <f ca="1">VLOOKUP(VLOOKUP($F65,OFFSET('35 Years'!$D$8:$N$34,,$F$48),11-$F$48,FALSE),$T$20:$V$46,2,FALSE)</f>
        <v>0.03</v>
      </c>
      <c r="H65" s="54">
        <f ca="1">SUM($G$51:$G64,$G65/2)</f>
        <v>0.43250000000000005</v>
      </c>
      <c r="I65" s="53">
        <f ca="1">VLOOKUP(VLOOKUP($F65,OFFSET('35 Years'!$D$8:$N$34,,$F$48),11-$F$48,FALSE),$T$20:$V$46,3,FALSE)</f>
        <v>0.03</v>
      </c>
      <c r="J65" s="55">
        <f ca="1">SUM($I$51:$I64,$I65/2)</f>
        <v>0.43250000000000005</v>
      </c>
      <c r="L65" s="45">
        <f ca="1">SMALL(OFFSET('35 Years'!$D$8:$D$34,,MATCH($L$47,$T$4:$T$11,0)),ROW()-50)</f>
        <v>137.46</v>
      </c>
      <c r="M65" s="53">
        <f ca="1">VLOOKUP(VLOOKUP($L65,OFFSET('35 Years'!$D$8:$N$34,,$L$4),11-$L$4,FALSE),$T$20:$V$46,2,FALSE)</f>
        <v>8.2500000000000004E-2</v>
      </c>
      <c r="N65" s="54">
        <f ca="1">SUM($M$51:$M64,$M65/2)</f>
        <v>0.53374999999999995</v>
      </c>
      <c r="O65" s="53">
        <f ca="1">VLOOKUP(VLOOKUP($L65,OFFSET('35 Years'!$D$8:$N$34,,$L$4),11-$L$4,FALSE),$T$20:$V$46,3,FALSE)</f>
        <v>8.2500000000000004E-2</v>
      </c>
      <c r="P65" s="55">
        <f ca="1">SUM($O$51:$O64,$O65/2)</f>
        <v>0.53374999999999995</v>
      </c>
      <c r="T65" s="66">
        <v>0.9</v>
      </c>
      <c r="U65" s="41">
        <f t="shared" ca="1" si="2"/>
        <v>25</v>
      </c>
      <c r="V65" s="41">
        <f t="shared" ca="1" si="3"/>
        <v>25</v>
      </c>
    </row>
    <row r="66" spans="6:22" ht="15">
      <c r="F66" s="45">
        <f ca="1">SMALL(OFFSET('35 Years'!$D$8:$D$34,,MATCH($F$47,$T$4:$T$11,0)),ROW()-50)</f>
        <v>117.39</v>
      </c>
      <c r="G66" s="53">
        <f ca="1">VLOOKUP(VLOOKUP($F66,OFFSET('35 Years'!$D$8:$N$34,,$F$48),11-$F$48,FALSE),$T$20:$V$46,2,FALSE)</f>
        <v>8.2500000000000004E-2</v>
      </c>
      <c r="H66" s="54">
        <f ca="1">SUM($G$51:$G65,$G66/2)</f>
        <v>0.48875000000000002</v>
      </c>
      <c r="I66" s="53">
        <f ca="1">VLOOKUP(VLOOKUP($F66,OFFSET('35 Years'!$D$8:$N$34,,$F$48),11-$F$48,FALSE),$T$20:$V$46,3,FALSE)</f>
        <v>8.2500000000000004E-2</v>
      </c>
      <c r="J66" s="55">
        <f ca="1">SUM($I$51:$I65,$I66/2)</f>
        <v>0.48875000000000002</v>
      </c>
      <c r="L66" s="45">
        <f ca="1">SMALL(OFFSET('35 Years'!$D$8:$D$34,,MATCH($L$47,$T$4:$T$11,0)),ROW()-50)</f>
        <v>139.66</v>
      </c>
      <c r="M66" s="53">
        <f ca="1">VLOOKUP(VLOOKUP($L66,OFFSET('35 Years'!$D$8:$N$34,,$L$4),11-$L$4,FALSE),$T$20:$V$46,2,FALSE)</f>
        <v>1.4999999999999999E-2</v>
      </c>
      <c r="N66" s="54">
        <f ca="1">SUM($M$51:$M65,$M66/2)</f>
        <v>0.58249999999999991</v>
      </c>
      <c r="O66" s="53">
        <f ca="1">VLOOKUP(VLOOKUP($L66,OFFSET('35 Years'!$D$8:$N$34,,$L$4),11-$L$4,FALSE),$T$20:$V$46,3,FALSE)</f>
        <v>1.4999999999999999E-2</v>
      </c>
      <c r="P66" s="55">
        <f ca="1">SUM($O$51:$O65,$O66/2)</f>
        <v>0.58249999999999991</v>
      </c>
    </row>
    <row r="67" spans="6:22" ht="15">
      <c r="F67" s="45">
        <f ca="1">SMALL(OFFSET('35 Years'!$D$8:$D$34,,MATCH($F$47,$T$4:$T$11,0)),ROW()-50)</f>
        <v>117.5</v>
      </c>
      <c r="G67" s="53">
        <f ca="1">VLOOKUP(VLOOKUP($F67,OFFSET('35 Years'!$D$8:$N$34,,$F$48),11-$F$48,FALSE),$T$20:$V$46,2,FALSE)</f>
        <v>7.4999999999999997E-2</v>
      </c>
      <c r="H67" s="54">
        <f ca="1">SUM($G$51:$G66,$G67/2)</f>
        <v>0.5675</v>
      </c>
      <c r="I67" s="53">
        <f ca="1">VLOOKUP(VLOOKUP($F67,OFFSET('35 Years'!$D$8:$N$34,,$F$48),11-$F$48,FALSE),$T$20:$V$46,3,FALSE)</f>
        <v>7.4999999999999997E-2</v>
      </c>
      <c r="J67" s="55">
        <f ca="1">SUM($I$51:$I66,$I67/2)</f>
        <v>0.5675</v>
      </c>
      <c r="L67" s="45">
        <f ca="1">SMALL(OFFSET('35 Years'!$D$8:$D$34,,MATCH($L$47,$T$4:$T$11,0)),ROW()-50)</f>
        <v>143.30000000000001</v>
      </c>
      <c r="M67" s="53">
        <f ca="1">VLOOKUP(VLOOKUP($L67,OFFSET('35 Years'!$D$8:$N$34,,$L$4),11-$L$4,FALSE),$T$20:$V$46,2,FALSE)</f>
        <v>3.7499999999999999E-2</v>
      </c>
      <c r="N67" s="54">
        <f ca="1">SUM($M$51:$M66,$M67/2)</f>
        <v>0.60875000000000001</v>
      </c>
      <c r="O67" s="53">
        <f ca="1">VLOOKUP(VLOOKUP($L67,OFFSET('35 Years'!$D$8:$N$34,,$L$4),11-$L$4,FALSE),$T$20:$V$46,3,FALSE)</f>
        <v>3.7499999999999999E-2</v>
      </c>
      <c r="P67" s="55">
        <f ca="1">SUM($O$51:$O66,$O67/2)</f>
        <v>0.60875000000000001</v>
      </c>
      <c r="T67" s="105" t="s">
        <v>83</v>
      </c>
      <c r="U67" s="41" t="s">
        <v>86</v>
      </c>
      <c r="V67" s="41" t="s">
        <v>88</v>
      </c>
    </row>
    <row r="68" spans="6:22" ht="15">
      <c r="F68" s="45">
        <f ca="1">SMALL(OFFSET('35 Years'!$D$8:$D$34,,MATCH($F$47,$T$4:$T$11,0)),ROW()-50)</f>
        <v>120.73</v>
      </c>
      <c r="G68" s="53">
        <f ca="1">VLOOKUP(VLOOKUP($F68,OFFSET('35 Years'!$D$8:$N$34,,$F$48),11-$F$48,FALSE),$T$20:$V$46,2,FALSE)</f>
        <v>4.4999999999999998E-2</v>
      </c>
      <c r="H68" s="54">
        <f ca="1">SUM($G$51:$G67,$G68/2)</f>
        <v>0.62749999999999995</v>
      </c>
      <c r="I68" s="53">
        <f ca="1">VLOOKUP(VLOOKUP($F68,OFFSET('35 Years'!$D$8:$N$34,,$F$48),11-$F$48,FALSE),$T$20:$V$46,3,FALSE)</f>
        <v>4.4999999999999998E-2</v>
      </c>
      <c r="J68" s="55">
        <f ca="1">SUM($I$51:$I67,$I68/2)</f>
        <v>0.62749999999999995</v>
      </c>
      <c r="L68" s="45">
        <f ca="1">SMALL(OFFSET('35 Years'!$D$8:$D$34,,MATCH($L$47,$T$4:$T$11,0)),ROW()-50)</f>
        <v>147.61000000000001</v>
      </c>
      <c r="M68" s="53">
        <f ca="1">VLOOKUP(VLOOKUP($L68,OFFSET('35 Years'!$D$8:$N$34,,$L$4),11-$L$4,FALSE),$T$20:$V$46,2,FALSE)</f>
        <v>2.2499999999999999E-2</v>
      </c>
      <c r="N68" s="54">
        <f ca="1">SUM($M$51:$M67,$M68/2)</f>
        <v>0.63874999999999993</v>
      </c>
      <c r="O68" s="53">
        <f ca="1">VLOOKUP(VLOOKUP($L68,OFFSET('35 Years'!$D$8:$N$34,,$L$4),11-$L$4,FALSE),$T$20:$V$46,3,FALSE)</f>
        <v>2.2499999999999999E-2</v>
      </c>
      <c r="P68" s="55">
        <f ca="1">SUM($O$51:$O67,$O68/2)</f>
        <v>0.63874999999999993</v>
      </c>
      <c r="T68" s="66">
        <v>0.1</v>
      </c>
      <c r="U68" s="41">
        <f ca="1">MATCH($T68,$P$51:$P$77,1)</f>
        <v>5</v>
      </c>
      <c r="V68" s="41">
        <f ca="1">MATCH($T68,$P$51:$P$77,1)</f>
        <v>5</v>
      </c>
    </row>
    <row r="69" spans="6:22" ht="15">
      <c r="F69" s="45">
        <f ca="1">SMALL(OFFSET('35 Years'!$D$8:$D$34,,MATCH($F$47,$T$4:$T$11,0)),ROW()-50)</f>
        <v>139.16999999999999</v>
      </c>
      <c r="G69" s="53">
        <f ca="1">VLOOKUP(VLOOKUP($F69,OFFSET('35 Years'!$D$8:$N$34,,$F$48),11-$F$48,FALSE),$T$20:$V$46,2,FALSE)</f>
        <v>1.0500000000000001E-2</v>
      </c>
      <c r="H69" s="54">
        <f ca="1">SUM($G$51:$G68,$G69/2)</f>
        <v>0.65525</v>
      </c>
      <c r="I69" s="53">
        <f ca="1">VLOOKUP(VLOOKUP($F69,OFFSET('35 Years'!$D$8:$N$34,,$F$48),11-$F$48,FALSE),$T$20:$V$46,3,FALSE)</f>
        <v>1.0500000000000001E-2</v>
      </c>
      <c r="J69" s="55">
        <f ca="1">SUM($I$51:$I68,$I69/2)</f>
        <v>0.65525</v>
      </c>
      <c r="L69" s="45">
        <f ca="1">SMALL(OFFSET('35 Years'!$D$8:$D$34,,MATCH($L$47,$T$4:$T$11,0)),ROW()-50)</f>
        <v>170.91</v>
      </c>
      <c r="M69" s="53">
        <f ca="1">VLOOKUP(VLOOKUP($L69,OFFSET('35 Years'!$D$8:$N$34,,$L$4),11-$L$4,FALSE),$T$20:$V$46,2,FALSE)</f>
        <v>2.1000000000000001E-2</v>
      </c>
      <c r="N69" s="54">
        <f ca="1">SUM($M$51:$M68,$M69/2)</f>
        <v>0.66049999999999986</v>
      </c>
      <c r="O69" s="53">
        <f ca="1">VLOOKUP(VLOOKUP($L69,OFFSET('35 Years'!$D$8:$N$34,,$L$4),11-$L$4,FALSE),$T$20:$V$46,3,FALSE)</f>
        <v>2.1000000000000001E-2</v>
      </c>
      <c r="P69" s="55">
        <f ca="1">SUM($O$51:$O68,$O69/2)</f>
        <v>0.66049999999999986</v>
      </c>
      <c r="T69" s="66">
        <v>0.25</v>
      </c>
      <c r="U69" s="41">
        <f t="shared" ref="U69:V71" ca="1" si="4">MATCH($T69,$P$51:$P$77,1)</f>
        <v>11</v>
      </c>
      <c r="V69" s="41">
        <f t="shared" ca="1" si="4"/>
        <v>11</v>
      </c>
    </row>
    <row r="70" spans="6:22" ht="15">
      <c r="F70" s="45">
        <f ca="1">SMALL(OFFSET('35 Years'!$D$8:$D$34,,MATCH($F$47,$T$4:$T$11,0)),ROW()-50)</f>
        <v>143.80000000000001</v>
      </c>
      <c r="G70" s="53">
        <f ca="1">VLOOKUP(VLOOKUP($F70,OFFSET('35 Years'!$D$8:$N$34,,$F$48),11-$F$48,FALSE),$T$20:$V$46,2,FALSE)</f>
        <v>2.6249999999999999E-2</v>
      </c>
      <c r="H70" s="54">
        <f ca="1">SUM($G$51:$G69,$G70/2)</f>
        <v>0.67362500000000003</v>
      </c>
      <c r="I70" s="53">
        <f ca="1">VLOOKUP(VLOOKUP($F70,OFFSET('35 Years'!$D$8:$N$34,,$F$48),11-$F$48,FALSE),$T$20:$V$46,3,FALSE)</f>
        <v>2.6249999999999999E-2</v>
      </c>
      <c r="J70" s="55">
        <f ca="1">SUM($I$51:$I69,$I70/2)</f>
        <v>0.67362500000000003</v>
      </c>
      <c r="L70" s="45">
        <f ca="1">SMALL(OFFSET('35 Years'!$D$8:$D$34,,MATCH($L$47,$T$4:$T$11,0)),ROW()-50)</f>
        <v>176.26</v>
      </c>
      <c r="M70" s="53">
        <f ca="1">VLOOKUP(VLOOKUP($L70,OFFSET('35 Years'!$D$8:$N$34,,$L$4),11-$L$4,FALSE),$T$20:$V$46,2,FALSE)</f>
        <v>5.2499999999999998E-2</v>
      </c>
      <c r="N70" s="54">
        <f ca="1">SUM($M$51:$M69,$M70/2)</f>
        <v>0.69724999999999993</v>
      </c>
      <c r="O70" s="53">
        <f ca="1">VLOOKUP(VLOOKUP($L70,OFFSET('35 Years'!$D$8:$N$34,,$L$4),11-$L$4,FALSE),$T$20:$V$46,3,FALSE)</f>
        <v>5.2499999999999998E-2</v>
      </c>
      <c r="P70" s="55">
        <f ca="1">SUM($O$51:$O69,$O70/2)</f>
        <v>0.69724999999999993</v>
      </c>
      <c r="T70" s="66">
        <v>0.75</v>
      </c>
      <c r="U70" s="41">
        <f t="shared" ca="1" si="4"/>
        <v>21</v>
      </c>
      <c r="V70" s="41">
        <f t="shared" ca="1" si="4"/>
        <v>21</v>
      </c>
    </row>
    <row r="71" spans="6:22" ht="15">
      <c r="F71" s="45">
        <f ca="1">SMALL(OFFSET('35 Years'!$D$8:$D$34,,MATCH($F$47,$T$4:$T$11,0)),ROW()-50)</f>
        <v>146.97999999999999</v>
      </c>
      <c r="G71" s="53">
        <f ca="1">VLOOKUP(VLOOKUP($F71,OFFSET('35 Years'!$D$8:$N$34,,$F$48),11-$F$48,FALSE),$T$20:$V$46,2,FALSE)</f>
        <v>3.8500000000000006E-2</v>
      </c>
      <c r="H71" s="54">
        <f ca="1">SUM($G$51:$G70,$G71/2)</f>
        <v>0.70599999999999996</v>
      </c>
      <c r="I71" s="53">
        <f ca="1">VLOOKUP(VLOOKUP($F71,OFFSET('35 Years'!$D$8:$N$34,,$F$48),11-$F$48,FALSE),$T$20:$V$46,3,FALSE)</f>
        <v>3.8500000000000006E-2</v>
      </c>
      <c r="J71" s="55">
        <f ca="1">SUM($I$51:$I70,$I71/2)</f>
        <v>0.70599999999999996</v>
      </c>
      <c r="L71" s="45">
        <f ca="1">SMALL(OFFSET('35 Years'!$D$8:$D$34,,MATCH($L$47,$T$4:$T$11,0)),ROW()-50)</f>
        <v>183.08</v>
      </c>
      <c r="M71" s="53">
        <f ca="1">VLOOKUP(VLOOKUP($L71,OFFSET('35 Years'!$D$8:$N$34,,$L$4),11-$L$4,FALSE),$T$20:$V$46,2,FALSE)</f>
        <v>3.15E-2</v>
      </c>
      <c r="N71" s="54">
        <f ca="1">SUM($M$51:$M70,$M71/2)</f>
        <v>0.73924999999999996</v>
      </c>
      <c r="O71" s="53">
        <f ca="1">VLOOKUP(VLOOKUP($L71,OFFSET('35 Years'!$D$8:$N$34,,$L$4),11-$L$4,FALSE),$T$20:$V$46,3,FALSE)</f>
        <v>3.15E-2</v>
      </c>
      <c r="P71" s="55">
        <f ca="1">SUM($O$51:$O70,$O71/2)</f>
        <v>0.73924999999999996</v>
      </c>
      <c r="T71" s="66">
        <v>0.9</v>
      </c>
      <c r="U71" s="41">
        <f t="shared" ca="1" si="4"/>
        <v>23</v>
      </c>
      <c r="V71" s="41">
        <f t="shared" ca="1" si="4"/>
        <v>23</v>
      </c>
    </row>
    <row r="72" spans="6:22" ht="15">
      <c r="F72" s="45">
        <f ca="1">SMALL(OFFSET('35 Years'!$D$8:$D$34,,MATCH($F$47,$T$4:$T$11,0)),ROW()-50)</f>
        <v>149.58000000000001</v>
      </c>
      <c r="G72" s="53">
        <f ca="1">VLOOKUP(VLOOKUP($F72,OFFSET('35 Years'!$D$8:$N$34,,$F$48),11-$F$48,FALSE),$T$20:$V$46,2,FALSE)</f>
        <v>1.575E-2</v>
      </c>
      <c r="H72" s="54">
        <f ca="1">SUM($G$51:$G71,$G72/2)</f>
        <v>0.73312499999999992</v>
      </c>
      <c r="I72" s="53">
        <f ca="1">VLOOKUP(VLOOKUP($F72,OFFSET('35 Years'!$D$8:$N$34,,$F$48),11-$F$48,FALSE),$T$20:$V$46,3,FALSE)</f>
        <v>1.575E-2</v>
      </c>
      <c r="J72" s="55">
        <f ca="1">SUM($I$51:$I71,$I72/2)</f>
        <v>0.73312499999999992</v>
      </c>
      <c r="L72" s="45">
        <f ca="1">SMALL(OFFSET('35 Years'!$D$8:$D$34,,MATCH($L$47,$T$4:$T$11,0)),ROW()-50)</f>
        <v>184.06</v>
      </c>
      <c r="M72" s="53">
        <f ca="1">VLOOKUP(VLOOKUP($L72,OFFSET('35 Years'!$D$8:$N$34,,$L$4),11-$L$4,FALSE),$T$20:$V$46,2,FALSE)</f>
        <v>3.8500000000000006E-2</v>
      </c>
      <c r="N72" s="54">
        <f ca="1">SUM($M$51:$M71,$M72/2)</f>
        <v>0.77424999999999988</v>
      </c>
      <c r="O72" s="53">
        <f ca="1">VLOOKUP(VLOOKUP($L72,OFFSET('35 Years'!$D$8:$N$34,,$L$4),11-$L$4,FALSE),$T$20:$V$46,3,FALSE)</f>
        <v>3.8500000000000006E-2</v>
      </c>
      <c r="P72" s="55">
        <f ca="1">SUM($O$51:$O71,$O72/2)</f>
        <v>0.77424999999999988</v>
      </c>
    </row>
    <row r="73" spans="6:22" ht="15">
      <c r="F73" s="45">
        <f ca="1">SMALL(OFFSET('35 Years'!$D$8:$D$34,,MATCH($F$47,$T$4:$T$11,0)),ROW()-50)</f>
        <v>151.83000000000001</v>
      </c>
      <c r="G73" s="53">
        <f ca="1">VLOOKUP(VLOOKUP($F73,OFFSET('35 Years'!$D$8:$N$34,,$F$48),11-$F$48,FALSE),$T$20:$V$46,2,FALSE)</f>
        <v>9.6250000000000002E-2</v>
      </c>
      <c r="H73" s="54">
        <f ca="1">SUM($G$51:$G72,$G73/2)</f>
        <v>0.78912499999999997</v>
      </c>
      <c r="I73" s="53">
        <f ca="1">VLOOKUP(VLOOKUP($F73,OFFSET('35 Years'!$D$8:$N$34,,$F$48),11-$F$48,FALSE),$T$20:$V$46,3,FALSE)</f>
        <v>9.6250000000000002E-2</v>
      </c>
      <c r="J73" s="55">
        <f ca="1">SUM($I$51:$I72,$I73/2)</f>
        <v>0.78912499999999997</v>
      </c>
      <c r="L73" s="45">
        <f ca="1">SMALL(OFFSET('35 Years'!$D$8:$D$34,,MATCH($L$47,$T$4:$T$11,0)),ROW()-50)</f>
        <v>189.54</v>
      </c>
      <c r="M73" s="53">
        <f ca="1">VLOOKUP(VLOOKUP($L73,OFFSET('35 Years'!$D$8:$N$34,,$L$4),11-$L$4,FALSE),$T$20:$V$46,2,FALSE)</f>
        <v>9.6250000000000002E-2</v>
      </c>
      <c r="N73" s="54">
        <f ca="1">SUM($M$51:$M72,$M73/2)</f>
        <v>0.84162499999999985</v>
      </c>
      <c r="O73" s="53">
        <f ca="1">VLOOKUP(VLOOKUP($L73,OFFSET('35 Years'!$D$8:$N$34,,$L$4),11-$L$4,FALSE),$T$20:$V$46,3,FALSE)</f>
        <v>9.6250000000000002E-2</v>
      </c>
      <c r="P73" s="55">
        <f ca="1">SUM($O$51:$O72,$O73/2)</f>
        <v>0.84162499999999985</v>
      </c>
    </row>
    <row r="74" spans="6:22" ht="15">
      <c r="F74" s="45">
        <f ca="1">SMALL(OFFSET('35 Years'!$D$8:$D$34,,MATCH($F$47,$T$4:$T$11,0)),ROW()-50)</f>
        <v>155.54</v>
      </c>
      <c r="G74" s="53">
        <f ca="1">VLOOKUP(VLOOKUP($F74,OFFSET('35 Years'!$D$8:$N$34,,$F$48),11-$F$48,FALSE),$T$20:$V$46,2,FALSE)</f>
        <v>2.1000000000000001E-2</v>
      </c>
      <c r="H74" s="54">
        <f ca="1">SUM($G$51:$G73,$G74/2)</f>
        <v>0.84775</v>
      </c>
      <c r="I74" s="53">
        <f ca="1">VLOOKUP(VLOOKUP($F74,OFFSET('35 Years'!$D$8:$N$34,,$F$48),11-$F$48,FALSE),$T$20:$V$46,3,FALSE)</f>
        <v>2.1000000000000001E-2</v>
      </c>
      <c r="J74" s="55">
        <f ca="1">SUM($I$51:$I73,$I74/2)</f>
        <v>0.84775</v>
      </c>
      <c r="L74" s="45">
        <f ca="1">SMALL(OFFSET('35 Years'!$D$8:$D$34,,MATCH($L$47,$T$4:$T$11,0)),ROW()-50)</f>
        <v>196.24</v>
      </c>
      <c r="M74" s="53">
        <f ca="1">VLOOKUP(VLOOKUP($L74,OFFSET('35 Years'!$D$8:$N$34,,$L$4),11-$L$4,FALSE),$T$20:$V$46,2,FALSE)</f>
        <v>5.7749999999999996E-2</v>
      </c>
      <c r="N74" s="54">
        <f ca="1">SUM($M$51:$M73,$M74/2)</f>
        <v>0.9186249999999998</v>
      </c>
      <c r="O74" s="53">
        <f ca="1">VLOOKUP(VLOOKUP($L74,OFFSET('35 Years'!$D$8:$N$34,,$L$4),11-$L$4,FALSE),$T$20:$V$46,3,FALSE)</f>
        <v>5.7749999999999996E-2</v>
      </c>
      <c r="P74" s="55">
        <f ca="1">SUM($O$51:$O73,$O74/2)</f>
        <v>0.9186249999999998</v>
      </c>
    </row>
    <row r="75" spans="6:22" ht="15">
      <c r="F75" s="45">
        <f ca="1">SMALL(OFFSET('35 Years'!$D$8:$D$34,,MATCH($F$47,$T$4:$T$11,0)),ROW()-50)</f>
        <v>157.63</v>
      </c>
      <c r="G75" s="53">
        <f ca="1">VLOOKUP(VLOOKUP($F75,OFFSET('35 Years'!$D$8:$N$34,,$F$48),11-$F$48,FALSE),$T$20:$V$46,2,FALSE)</f>
        <v>5.7749999999999996E-2</v>
      </c>
      <c r="H75" s="54">
        <f ca="1">SUM($G$51:$G74,$G75/2)</f>
        <v>0.88712500000000005</v>
      </c>
      <c r="I75" s="53">
        <f ca="1">VLOOKUP(VLOOKUP($F75,OFFSET('35 Years'!$D$8:$N$34,,$F$48),11-$F$48,FALSE),$T$20:$V$46,3,FALSE)</f>
        <v>5.7749999999999996E-2</v>
      </c>
      <c r="J75" s="55">
        <f ca="1">SUM($I$51:$I74,$I75/2)</f>
        <v>0.88712500000000005</v>
      </c>
      <c r="L75" s="45">
        <f ca="1">SMALL(OFFSET('35 Years'!$D$8:$D$34,,MATCH($L$47,$T$4:$T$11,0)),ROW()-50)</f>
        <v>200.67</v>
      </c>
      <c r="M75" s="53">
        <f ca="1">VLOOKUP(VLOOKUP($L75,OFFSET('35 Years'!$D$8:$N$34,,$L$4),11-$L$4,FALSE),$T$20:$V$46,2,FALSE)</f>
        <v>1.0500000000000001E-2</v>
      </c>
      <c r="N75" s="54">
        <f ca="1">SUM($M$51:$M74,$M75/2)</f>
        <v>0.95274999999999976</v>
      </c>
      <c r="O75" s="53">
        <f ca="1">VLOOKUP(VLOOKUP($L75,OFFSET('35 Years'!$D$8:$N$34,,$L$4),11-$L$4,FALSE),$T$20:$V$46,3,FALSE)</f>
        <v>1.0500000000000001E-2</v>
      </c>
      <c r="P75" s="55">
        <f ca="1">SUM($O$51:$O74,$O75/2)</f>
        <v>0.95274999999999976</v>
      </c>
    </row>
    <row r="76" spans="6:22" ht="15">
      <c r="F76" s="45">
        <f ca="1">SMALL(OFFSET('35 Years'!$D$8:$D$34,,MATCH($F$47,$T$4:$T$11,0)),ROW()-50)</f>
        <v>160.06</v>
      </c>
      <c r="G76" s="53">
        <f ca="1">VLOOKUP(VLOOKUP($F76,OFFSET('35 Years'!$D$8:$N$34,,$F$48),11-$F$48,FALSE),$T$20:$V$46,2,FALSE)</f>
        <v>5.2499999999999998E-2</v>
      </c>
      <c r="H76" s="54">
        <f ca="1">SUM($G$51:$G75,$G76/2)</f>
        <v>0.94225000000000003</v>
      </c>
      <c r="I76" s="53">
        <f ca="1">VLOOKUP(VLOOKUP($F76,OFFSET('35 Years'!$D$8:$N$34,,$F$48),11-$F$48,FALSE),$T$20:$V$46,3,FALSE)</f>
        <v>5.2499999999999998E-2</v>
      </c>
      <c r="J76" s="55">
        <f ca="1">SUM($I$51:$I75,$I76/2)</f>
        <v>0.94225000000000003</v>
      </c>
      <c r="L76" s="45">
        <f ca="1">SMALL(OFFSET('35 Years'!$D$8:$D$34,,MATCH($L$47,$T$4:$T$11,0)),ROW()-50)</f>
        <v>206.23</v>
      </c>
      <c r="M76" s="53">
        <f ca="1">VLOOKUP(VLOOKUP($L76,OFFSET('35 Years'!$D$8:$N$34,,$L$4),11-$L$4,FALSE),$T$20:$V$46,2,FALSE)</f>
        <v>2.6249999999999999E-2</v>
      </c>
      <c r="N76" s="54">
        <f ca="1">SUM($M$51:$M75,$M76/2)</f>
        <v>0.97112499999999979</v>
      </c>
      <c r="O76" s="53">
        <f ca="1">VLOOKUP(VLOOKUP($L76,OFFSET('35 Years'!$D$8:$N$34,,$L$4),11-$L$4,FALSE),$T$20:$V$46,3,FALSE)</f>
        <v>2.6249999999999999E-2</v>
      </c>
      <c r="P76" s="55">
        <f ca="1">SUM($O$51:$O75,$O76/2)</f>
        <v>0.97112499999999979</v>
      </c>
    </row>
    <row r="77" spans="6:22" ht="15">
      <c r="F77" s="45">
        <f ca="1">SMALL(OFFSET('35 Years'!$D$8:$D$34,,MATCH($F$47,$T$4:$T$11,0)),ROW()-50)</f>
        <v>164.01</v>
      </c>
      <c r="G77" s="53">
        <f ca="1">VLOOKUP(VLOOKUP($F77,OFFSET('35 Years'!$D$8:$N$34,,$F$48),11-$F$48,FALSE),$T$20:$V$46,2,FALSE)</f>
        <v>3.15E-2</v>
      </c>
      <c r="H77" s="54">
        <f ca="1">SUM($G$51:$G76,$G77/2)</f>
        <v>0.98425000000000007</v>
      </c>
      <c r="I77" s="53">
        <f ca="1">VLOOKUP(VLOOKUP($F77,OFFSET('35 Years'!$D$8:$N$34,,$F$48),11-$F$48,FALSE),$T$20:$V$46,3,FALSE)</f>
        <v>3.15E-2</v>
      </c>
      <c r="J77" s="55">
        <f ca="1">SUM($I$51:$I76,$I77/2)</f>
        <v>0.98425000000000007</v>
      </c>
      <c r="L77" s="45">
        <f ca="1">SMALL(OFFSET('35 Years'!$D$8:$D$34,,MATCH($L$47,$T$4:$T$11,0)),ROW()-50)</f>
        <v>212.8</v>
      </c>
      <c r="M77" s="53">
        <f ca="1">VLOOKUP(VLOOKUP($L77,OFFSET('35 Years'!$D$8:$N$34,,$L$4),11-$L$4,FALSE),$T$20:$V$46,2,FALSE)</f>
        <v>1.575E-2</v>
      </c>
      <c r="N77" s="54">
        <f ca="1">SUM($M$51:$M76,$M77/2)</f>
        <v>0.9921249999999997</v>
      </c>
      <c r="O77" s="53">
        <f ca="1">VLOOKUP(VLOOKUP($L77,OFFSET('35 Years'!$D$8:$N$34,,$L$4),11-$L$4,FALSE),$T$20:$V$46,3,FALSE)</f>
        <v>1.575E-2</v>
      </c>
      <c r="P77" s="55">
        <f ca="1">SUM($O$51:$O76,$O77/2)</f>
        <v>0.9921249999999997</v>
      </c>
    </row>
    <row r="78" spans="6:22" ht="15">
      <c r="F78" s="45"/>
      <c r="G78" s="53"/>
      <c r="H78" s="59"/>
      <c r="I78" s="58"/>
      <c r="J78" s="59"/>
      <c r="L78" s="60"/>
      <c r="M78" s="58"/>
      <c r="N78" s="59"/>
      <c r="O78" s="58"/>
      <c r="P78" s="59"/>
    </row>
    <row r="79" spans="6:22">
      <c r="F79" s="62"/>
      <c r="G79" s="160"/>
      <c r="H79" s="161"/>
      <c r="I79" s="160"/>
      <c r="J79" s="161"/>
      <c r="K79" s="63"/>
      <c r="L79" s="62"/>
      <c r="M79" s="160"/>
      <c r="N79" s="161"/>
      <c r="O79" s="160"/>
      <c r="P79" s="161"/>
    </row>
    <row r="80" spans="6:22" ht="13.5" thickBot="1"/>
    <row r="81" spans="4:22" ht="13.5" thickBot="1">
      <c r="G81" s="157" t="str">
        <f>F47</f>
        <v>K19 Sales C25 750MW</v>
      </c>
      <c r="H81" s="157"/>
      <c r="I81" s="157"/>
      <c r="J81" s="157"/>
      <c r="M81" s="157" t="str">
        <f>L47</f>
        <v>All Gas</v>
      </c>
      <c r="N81" s="157"/>
      <c r="O81" s="157"/>
      <c r="P81" s="157"/>
    </row>
    <row r="82" spans="4:22" ht="13.5" thickBot="1">
      <c r="G82" s="158" t="str">
        <f>Variables!F1</f>
        <v>Probability 1</v>
      </c>
      <c r="H82" s="158"/>
      <c r="I82" s="158" t="str">
        <f>Variables!F8</f>
        <v>Probability 2</v>
      </c>
      <c r="J82" s="158"/>
      <c r="M82" s="158" t="str">
        <f>Variables!$F$1</f>
        <v>Probability 1</v>
      </c>
      <c r="N82" s="158"/>
      <c r="O82" s="158" t="str">
        <f>Variables!$F$8</f>
        <v>Probability 2</v>
      </c>
      <c r="P82" s="158"/>
    </row>
    <row r="83" spans="4:22">
      <c r="D83" s="115" t="s">
        <v>89</v>
      </c>
      <c r="E83" s="116"/>
      <c r="F83" s="117"/>
      <c r="G83" s="154">
        <f ca="1">SUMPRODUCT($F$51:$F$77,G$51:G$77)</f>
        <v>123.52669</v>
      </c>
      <c r="H83" s="155"/>
      <c r="I83" s="155">
        <f ca="1">SUMPRODUCT($F$51:$F$77,I$51:I$77)</f>
        <v>123.52669</v>
      </c>
      <c r="J83" s="156"/>
      <c r="M83" s="154">
        <f ca="1">SUMPRODUCT($L$51:$L$77,M$51:M$77)</f>
        <v>146.91529999999997</v>
      </c>
      <c r="N83" s="155"/>
      <c r="O83" s="154">
        <f ca="1">SUMPRODUCT($L$7:$L$33,O$7:O$33)</f>
        <v>193.90605750000003</v>
      </c>
      <c r="P83" s="155"/>
    </row>
    <row r="84" spans="4:22">
      <c r="D84" s="110" t="s">
        <v>90</v>
      </c>
      <c r="E84" s="111"/>
      <c r="F84" s="112"/>
      <c r="G84" s="151">
        <f ca="1">FORECAST(10%,OFFSET($F$50:$F$51,$U62,0),OFFSET($H$50:$H$51,$U62,0))</f>
        <v>85.675185185185185</v>
      </c>
      <c r="H84" s="152"/>
      <c r="I84" s="152">
        <f ca="1">FORECAST(10%,OFFSET($F$50:$F$51,$V62,0),OFFSET($J$50:$J$51,$V62,0))</f>
        <v>85.675185185185185</v>
      </c>
      <c r="J84" s="153"/>
      <c r="M84" s="151">
        <f ca="1">FORECAST(10%,OFFSET($L$50:$L$51,$U68,0),OFFSET($N$50:$N$51,$U68,0))</f>
        <v>98.147083333333342</v>
      </c>
      <c r="N84" s="152"/>
      <c r="O84" s="152">
        <f ca="1">FORECAST(10%,OFFSET($L$50:$L$51,$V68,0),OFFSET($P$50:$P$51,$V68,0))</f>
        <v>98.147083333333342</v>
      </c>
      <c r="P84" s="153"/>
    </row>
    <row r="85" spans="4:22">
      <c r="D85" s="110" t="s">
        <v>91</v>
      </c>
      <c r="E85" s="111"/>
      <c r="F85" s="112"/>
      <c r="G85" s="151">
        <f ca="1">FORECAST(25%,OFFSET($F$50:$F$51,$U63,0),OFFSET($H$50:$H$51,$U63,0))</f>
        <v>111.01967741935484</v>
      </c>
      <c r="H85" s="152"/>
      <c r="I85" s="152">
        <f t="shared" ref="I85:I87" ca="1" si="5">FORECAST(10%,OFFSET($F$50:$F$51,$V63,0),OFFSET($J$50:$J$51,$V63,0))</f>
        <v>102.69709677419353</v>
      </c>
      <c r="J85" s="153"/>
      <c r="M85" s="151">
        <f ca="1">FORECAST(25%,OFFSET($L$50:$L$51,$U69,0),OFFSET($N$50:$N$51,$U69,0))</f>
        <v>127.04458333333335</v>
      </c>
      <c r="N85" s="152"/>
      <c r="O85" s="152">
        <f ca="1">FORECAST(25%,OFFSET($L$50:$L$51,$V69,0),OFFSET($P$50:$P$51,$V69,0))</f>
        <v>127.04458333333335</v>
      </c>
      <c r="P85" s="153"/>
    </row>
    <row r="86" spans="4:22">
      <c r="D86" s="110" t="s">
        <v>92</v>
      </c>
      <c r="E86" s="111"/>
      <c r="F86" s="112"/>
      <c r="G86" s="151">
        <f ca="1">FORECAST(75%,OFFSET($F$50:$F$51,$U64,0),OFFSET($H$50:$H$51,$U64,0))</f>
        <v>150.25801339285715</v>
      </c>
      <c r="H86" s="152"/>
      <c r="I86" s="152">
        <f t="shared" ca="1" si="5"/>
        <v>124.14194196428575</v>
      </c>
      <c r="J86" s="153"/>
      <c r="M86" s="151">
        <f ca="1">FORECAST(75%,OFFSET($L$50:$L$51,$U70,0),OFFSET($N$50:$N$51,$U70,0))</f>
        <v>183.381</v>
      </c>
      <c r="N86" s="152"/>
      <c r="O86" s="152">
        <f ca="1">FORECAST(75%,OFFSET($L$50:$L$51,$V70,0),OFFSET($P$50:$P$51,$V70,0))</f>
        <v>183.381</v>
      </c>
      <c r="P86" s="153"/>
    </row>
    <row r="87" spans="4:22" ht="13.5" thickBot="1">
      <c r="D87" s="145" t="s">
        <v>93</v>
      </c>
      <c r="E87" s="146"/>
      <c r="F87" s="147"/>
      <c r="G87" s="151">
        <f ca="1">FORECAST(90%,OFFSET($F$50:$F$51,$U65,0),OFFSET($H$50:$H$51,$U65,0))</f>
        <v>158.19755102040816</v>
      </c>
      <c r="H87" s="152"/>
      <c r="I87" s="152">
        <f t="shared" ca="1" si="5"/>
        <v>122.93224489795907</v>
      </c>
      <c r="J87" s="153"/>
      <c r="M87" s="151">
        <f ca="1">FORECAST(90%,OFFSET($L$50:$L$51,$U71,0),OFFSET($N$50:$N$51,$U71,0))</f>
        <v>194.61938311688311</v>
      </c>
      <c r="N87" s="152"/>
      <c r="O87" s="152">
        <f ca="1">FORECAST(90%,OFFSET($L$50:$L$51,$V71,0),OFFSET($P$50:$P$51,$V71,0))</f>
        <v>194.61938311688311</v>
      </c>
      <c r="P87" s="153"/>
    </row>
    <row r="89" spans="4:22">
      <c r="F89" s="164" t="s">
        <v>79</v>
      </c>
      <c r="G89" s="164"/>
      <c r="H89" s="164"/>
      <c r="I89" s="164"/>
      <c r="J89" s="164"/>
      <c r="K89" s="164"/>
      <c r="L89" s="164"/>
      <c r="M89" s="164"/>
      <c r="N89" s="164"/>
      <c r="O89" s="164"/>
      <c r="P89" s="164"/>
    </row>
    <row r="90" spans="4:22">
      <c r="F90" s="162" t="str">
        <f>CONCATENATE(F89," -  ",F91)</f>
        <v>20 Years -  K19 Sales C25 750MW</v>
      </c>
      <c r="G90" s="162"/>
      <c r="H90" s="162"/>
      <c r="I90" s="162"/>
      <c r="J90" s="162"/>
      <c r="L90" s="162" t="str">
        <f>CONCATENATE(F89," -  ",L91)</f>
        <v>20 Years -  All Gas</v>
      </c>
      <c r="M90" s="162"/>
      <c r="N90" s="162"/>
      <c r="O90" s="162"/>
      <c r="P90" s="162"/>
    </row>
    <row r="91" spans="4:22">
      <c r="F91" s="163" t="str">
        <f>F3</f>
        <v>K19 Sales C25 750MW</v>
      </c>
      <c r="G91" s="163"/>
      <c r="H91" s="163"/>
      <c r="I91" s="163"/>
      <c r="J91" s="163"/>
      <c r="L91" s="163" t="str">
        <f>L3</f>
        <v>All Gas</v>
      </c>
      <c r="M91" s="163"/>
      <c r="N91" s="163"/>
      <c r="O91" s="163"/>
      <c r="P91" s="163"/>
    </row>
    <row r="92" spans="4:22">
      <c r="F92" s="159">
        <f>MATCH(F91,$T$4:$T$18,0)</f>
        <v>1</v>
      </c>
      <c r="G92" s="159"/>
      <c r="H92" s="159"/>
      <c r="I92" s="159"/>
      <c r="J92" s="159"/>
      <c r="L92" s="159">
        <f>MATCH(L91,$T$4:$T$18,0)</f>
        <v>6</v>
      </c>
      <c r="M92" s="159"/>
      <c r="N92" s="159"/>
      <c r="O92" s="159"/>
      <c r="P92" s="159"/>
    </row>
    <row r="93" spans="4:22">
      <c r="F93" s="159" t="s">
        <v>82</v>
      </c>
      <c r="G93" s="159"/>
      <c r="H93" s="159"/>
      <c r="I93" s="159"/>
      <c r="J93" s="159"/>
      <c r="L93" s="159" t="s">
        <v>83</v>
      </c>
      <c r="M93" s="159"/>
      <c r="N93" s="159"/>
      <c r="O93" s="159"/>
      <c r="P93" s="159"/>
    </row>
    <row r="94" spans="4:22">
      <c r="F94" s="49" t="s">
        <v>84</v>
      </c>
      <c r="G94" s="50" t="s">
        <v>85</v>
      </c>
      <c r="H94" s="51" t="s">
        <v>86</v>
      </c>
      <c r="I94" s="50" t="s">
        <v>87</v>
      </c>
      <c r="J94" s="51" t="s">
        <v>88</v>
      </c>
      <c r="L94" s="49" t="s">
        <v>84</v>
      </c>
      <c r="M94" s="50" t="s">
        <v>85</v>
      </c>
      <c r="N94" s="51" t="s">
        <v>86</v>
      </c>
      <c r="O94" s="50" t="s">
        <v>87</v>
      </c>
      <c r="P94" s="51" t="s">
        <v>88</v>
      </c>
      <c r="T94" s="41" t="s">
        <v>79</v>
      </c>
    </row>
    <row r="95" spans="4:22" ht="15">
      <c r="F95" s="45">
        <f ca="1">SMALL(OFFSET('20 Years'!$D$8:$D$34,,MATCH($F$91,$T$4:$T$11,0)),ROW()-94)</f>
        <v>85.7</v>
      </c>
      <c r="G95" s="53">
        <f ca="1">VLOOKUP(VLOOKUP($F95,OFFSET('20 Years'!$D$8:$N$34,,$F$92),11-$F$92,FALSE),$T$20:$V$46,2,FALSE)</f>
        <v>4.4999999999999997E-3</v>
      </c>
      <c r="H95" s="54">
        <f ca="1">$G95/2</f>
        <v>2.2499999999999998E-3</v>
      </c>
      <c r="I95" s="53">
        <f ca="1">VLOOKUP(VLOOKUP($F95,OFFSET('20 Years'!$D$8:$N$34,,$F$92),11-$F$92,FALSE),$T$20:$V$46,3,FALSE)</f>
        <v>4.4999999999999997E-3</v>
      </c>
      <c r="J95" s="55">
        <f ca="1">$I95/2</f>
        <v>2.2499999999999998E-3</v>
      </c>
      <c r="L95" s="45">
        <f ca="1">SMALL(OFFSET('20 Years'!$D$8:$D$34,,MATCH($L$91,$T$4:$T$11,0)),ROW()-94)</f>
        <v>91.65</v>
      </c>
      <c r="M95" s="53">
        <f ca="1">VLOOKUP(VLOOKUP($L95,OFFSET('20 Years'!$D$8:$N$34,,$L$4),11-$L$4,FALSE),$T$20:$V$46,2,FALSE)</f>
        <v>4.4999999999999997E-3</v>
      </c>
      <c r="N95" s="54">
        <f ca="1">$M95/2</f>
        <v>2.2499999999999998E-3</v>
      </c>
      <c r="O95" s="53">
        <f ca="1">VLOOKUP(VLOOKUP($L95,OFFSET('20 Years'!$D$8:$N$34,,$L$4),11-$L$4,FALSE),$T$20:$V$46,3,FALSE)</f>
        <v>4.4999999999999997E-3</v>
      </c>
      <c r="P95" s="55">
        <f ca="1">$O95/2</f>
        <v>2.2499999999999998E-3</v>
      </c>
      <c r="T95" s="106" t="s">
        <v>82</v>
      </c>
      <c r="U95" s="41" t="s">
        <v>86</v>
      </c>
      <c r="V95" s="41" t="s">
        <v>88</v>
      </c>
    </row>
    <row r="96" spans="4:22" ht="15">
      <c r="F96" s="45">
        <f ca="1">SMALL(OFFSET('20 Years'!$D$8:$D$34,,MATCH($F$91,$T$4:$T$11,0)),ROW()-94)</f>
        <v>89.2</v>
      </c>
      <c r="G96" s="53">
        <f ca="1">VLOOKUP(VLOOKUP($F96,OFFSET('20 Years'!$D$8:$N$34,,$F$92),11-$F$92,FALSE),$T$20:$V$46,2,FALSE)</f>
        <v>1.125E-2</v>
      </c>
      <c r="H96" s="54">
        <f ca="1">SUM($G$95:$G95,$G96/2)</f>
        <v>1.0124999999999999E-2</v>
      </c>
      <c r="I96" s="53">
        <f ca="1">VLOOKUP(VLOOKUP($F96,OFFSET('20 Years'!$D$8:$N$34,,$F$92),11-$F$92,FALSE),$T$20:$V$46,3,FALSE)</f>
        <v>1.125E-2</v>
      </c>
      <c r="J96" s="55">
        <f ca="1">SUM($I$95:$I95,$I96/2)</f>
        <v>1.0124999999999999E-2</v>
      </c>
      <c r="L96" s="45">
        <f ca="1">SMALL(OFFSET('20 Years'!$D$8:$D$34,,MATCH($L$91,$T$4:$T$11,0)),ROW()-94)</f>
        <v>92.63</v>
      </c>
      <c r="M96" s="53">
        <f ca="1">VLOOKUP(VLOOKUP($L96,OFFSET('20 Years'!$D$8:$N$34,,$L$4),11-$L$4,FALSE),$T$20:$V$46,2,FALSE)</f>
        <v>1.125E-2</v>
      </c>
      <c r="N96" s="54">
        <f ca="1">SUM($M$95:$M95,$M96/2)</f>
        <v>1.0124999999999999E-2</v>
      </c>
      <c r="O96" s="53">
        <f ca="1">VLOOKUP(VLOOKUP($L96,OFFSET('20 Years'!$D$8:$N$34,,$L$4),11-$L$4,FALSE),$T$20:$V$46,3,FALSE)</f>
        <v>1.125E-2</v>
      </c>
      <c r="P96" s="55">
        <f ca="1">SUM($O$95:$O95,$O96/2)</f>
        <v>1.0124999999999999E-2</v>
      </c>
      <c r="T96" s="66">
        <v>0.1</v>
      </c>
      <c r="U96" s="41">
        <f ca="1">MATCH($T96,$H$95:$H$121,1)</f>
        <v>6</v>
      </c>
      <c r="V96" s="41">
        <f ca="1">MATCH($T96,$J$95:$J$121,1)</f>
        <v>6</v>
      </c>
    </row>
    <row r="97" spans="6:22" ht="15">
      <c r="F97" s="45">
        <f ca="1">SMALL(OFFSET('20 Years'!$D$8:$D$34,,MATCH($F$91,$T$4:$T$11,0)),ROW()-94)</f>
        <v>93.89</v>
      </c>
      <c r="G97" s="53">
        <f ca="1">VLOOKUP(VLOOKUP($F97,OFFSET('20 Years'!$D$8:$N$34,,$F$92),11-$F$92,FALSE),$T$20:$V$46,2,FALSE)</f>
        <v>6.7499999999999999E-3</v>
      </c>
      <c r="H97" s="54">
        <f ca="1">SUM($G$95:$G96,$G97/2)</f>
        <v>1.9125E-2</v>
      </c>
      <c r="I97" s="53">
        <f ca="1">VLOOKUP(VLOOKUP($F97,OFFSET('20 Years'!$D$8:$N$34,,$F$92),11-$F$92,FALSE),$T$20:$V$46,3,FALSE)</f>
        <v>6.7499999999999999E-3</v>
      </c>
      <c r="J97" s="55">
        <f ca="1">SUM($I$95:$I96,$I97/2)</f>
        <v>1.9125E-2</v>
      </c>
      <c r="L97" s="45">
        <f ca="1">SMALL(OFFSET('20 Years'!$D$8:$D$34,,MATCH($L$91,$T$4:$T$11,0)),ROW()-94)</f>
        <v>93.77</v>
      </c>
      <c r="M97" s="53">
        <f ca="1">VLOOKUP(VLOOKUP($L97,OFFSET('20 Years'!$D$8:$N$34,,$L$4),11-$L$4,FALSE),$T$20:$V$46,2,FALSE)</f>
        <v>6.7499999999999999E-3</v>
      </c>
      <c r="N97" s="54">
        <f ca="1">SUM($M$95:$M96,$M97/2)</f>
        <v>1.9125E-2</v>
      </c>
      <c r="O97" s="53">
        <f ca="1">VLOOKUP(VLOOKUP($L97,OFFSET('20 Years'!$D$8:$N$34,,$L$4),11-$L$4,FALSE),$T$20:$V$46,3,FALSE)</f>
        <v>6.7499999999999999E-3</v>
      </c>
      <c r="P97" s="55">
        <f ca="1">SUM($O$95:$O96,$O97/2)</f>
        <v>1.9125E-2</v>
      </c>
      <c r="T97" s="66">
        <v>0.25</v>
      </c>
      <c r="U97" s="41">
        <f t="shared" ref="U97:U99" ca="1" si="6">MATCH($T97,$H$95:$H$121,1)</f>
        <v>12</v>
      </c>
      <c r="V97" s="41">
        <f t="shared" ref="V97:V98" ca="1" si="7">MATCH($T97,$J$95:$J$121,1)</f>
        <v>12</v>
      </c>
    </row>
    <row r="98" spans="6:22" ht="15">
      <c r="F98" s="45">
        <f ca="1">SMALL(OFFSET('20 Years'!$D$8:$D$34,,MATCH($F$91,$T$4:$T$11,0)),ROW()-94)</f>
        <v>95.3</v>
      </c>
      <c r="G98" s="53">
        <f ca="1">VLOOKUP(VLOOKUP($F98,OFFSET('20 Years'!$D$8:$N$34,,$F$92),11-$F$92,FALSE),$T$20:$V$46,2,FALSE)</f>
        <v>1.6500000000000001E-2</v>
      </c>
      <c r="H98" s="54">
        <f ca="1">SUM($G$95:$G97,$G98/2)</f>
        <v>3.075E-2</v>
      </c>
      <c r="I98" s="53">
        <f ca="1">VLOOKUP(VLOOKUP($F98,OFFSET('20 Years'!$D$8:$N$34,,$F$92),11-$F$92,FALSE),$T$20:$V$46,3,FALSE)</f>
        <v>1.6500000000000001E-2</v>
      </c>
      <c r="J98" s="55">
        <f ca="1">SUM($I$95:$I97,$I98/2)</f>
        <v>3.075E-2</v>
      </c>
      <c r="L98" s="45">
        <f ca="1">SMALL(OFFSET('20 Years'!$D$8:$D$34,,MATCH($L$91,$T$4:$T$11,0)),ROW()-94)</f>
        <v>95.47</v>
      </c>
      <c r="M98" s="53">
        <f ca="1">VLOOKUP(VLOOKUP($L98,OFFSET('20 Years'!$D$8:$N$34,,$L$4),11-$L$4,FALSE),$T$20:$V$46,2,FALSE)</f>
        <v>1.6500000000000001E-2</v>
      </c>
      <c r="N98" s="54">
        <f ca="1">SUM($M$95:$M97,$M98/2)</f>
        <v>3.075E-2</v>
      </c>
      <c r="O98" s="53">
        <f ca="1">VLOOKUP(VLOOKUP($L98,OFFSET('20 Years'!$D$8:$N$34,,$L$4),11-$L$4,FALSE),$T$20:$V$46,3,FALSE)</f>
        <v>1.6500000000000001E-2</v>
      </c>
      <c r="P98" s="55">
        <f ca="1">SUM($O$95:$O97,$O98/2)</f>
        <v>3.075E-2</v>
      </c>
      <c r="T98" s="66">
        <v>0.75</v>
      </c>
      <c r="U98" s="41">
        <f t="shared" ca="1" si="6"/>
        <v>22</v>
      </c>
      <c r="V98" s="41">
        <f t="shared" ca="1" si="7"/>
        <v>22</v>
      </c>
    </row>
    <row r="99" spans="6:22" ht="15">
      <c r="F99" s="45">
        <f ca="1">SMALL(OFFSET('20 Years'!$D$8:$D$34,,MATCH($F$91,$T$4:$T$11,0)),ROW()-94)</f>
        <v>98.98</v>
      </c>
      <c r="G99" s="53">
        <f ca="1">VLOOKUP(VLOOKUP($F99,OFFSET('20 Years'!$D$8:$N$34,,$F$92),11-$F$92,FALSE),$T$20:$V$46,2,FALSE)</f>
        <v>4.1250000000000002E-2</v>
      </c>
      <c r="H99" s="54">
        <f ca="1">SUM($G$95:$G98,$G99/2)</f>
        <v>5.9624999999999997E-2</v>
      </c>
      <c r="I99" s="53">
        <f ca="1">VLOOKUP(VLOOKUP($F99,OFFSET('20 Years'!$D$8:$N$34,,$F$92),11-$F$92,FALSE),$T$20:$V$46,3,FALSE)</f>
        <v>4.1250000000000002E-2</v>
      </c>
      <c r="J99" s="55">
        <f ca="1">SUM($I$95:$I98,$I99/2)</f>
        <v>5.9624999999999997E-2</v>
      </c>
      <c r="L99" s="45">
        <f ca="1">SMALL(OFFSET('20 Years'!$D$8:$D$34,,MATCH($L$91,$T$4:$T$11,0)),ROW()-94)</f>
        <v>96.44</v>
      </c>
      <c r="M99" s="53">
        <f ca="1">VLOOKUP(VLOOKUP($L99,OFFSET('20 Years'!$D$8:$N$34,,$L$4),11-$L$4,FALSE),$T$20:$V$46,2,FALSE)</f>
        <v>4.1250000000000002E-2</v>
      </c>
      <c r="N99" s="54">
        <f ca="1">SUM($M$95:$M98,$M99/2)</f>
        <v>5.9624999999999997E-2</v>
      </c>
      <c r="O99" s="53">
        <f ca="1">VLOOKUP(VLOOKUP($L99,OFFSET('20 Years'!$D$8:$N$34,,$L$4),11-$L$4,FALSE),$T$20:$V$46,3,FALSE)</f>
        <v>4.1250000000000002E-2</v>
      </c>
      <c r="P99" s="55">
        <f ca="1">SUM($O$95:$O98,$O99/2)</f>
        <v>5.9624999999999997E-2</v>
      </c>
      <c r="T99" s="66">
        <v>0.9</v>
      </c>
      <c r="U99" s="41">
        <f t="shared" ca="1" si="6"/>
        <v>24</v>
      </c>
      <c r="V99" s="41">
        <f ca="1">MATCH($T99,$J$95:$J$121,1)</f>
        <v>24</v>
      </c>
    </row>
    <row r="100" spans="6:22" ht="15">
      <c r="F100" s="45">
        <f ca="1">SMALL(OFFSET('20 Years'!$D$8:$D$34,,MATCH($F$91,$T$4:$T$11,0)),ROW()-94)</f>
        <v>103.67</v>
      </c>
      <c r="G100" s="53">
        <f ca="1">VLOOKUP(VLOOKUP($F100,OFFSET('20 Years'!$D$8:$N$34,,$F$92),11-$F$92,FALSE),$T$20:$V$46,2,FALSE)</f>
        <v>2.4750000000000001E-2</v>
      </c>
      <c r="H100" s="54">
        <f ca="1">SUM($G$95:$G99,$G100/2)</f>
        <v>9.2624999999999999E-2</v>
      </c>
      <c r="I100" s="53">
        <f ca="1">VLOOKUP(VLOOKUP($F100,OFFSET('20 Years'!$D$8:$N$34,,$F$92),11-$F$92,FALSE),$T$20:$V$46,3,FALSE)</f>
        <v>2.4750000000000001E-2</v>
      </c>
      <c r="J100" s="55">
        <f ca="1">SUM($I$95:$I99,$I100/2)</f>
        <v>9.2624999999999999E-2</v>
      </c>
      <c r="L100" s="45">
        <f ca="1">SMALL(OFFSET('20 Years'!$D$8:$D$34,,MATCH($L$91,$T$4:$T$11,0)),ROW()-94)</f>
        <v>97.61</v>
      </c>
      <c r="M100" s="53">
        <f ca="1">VLOOKUP(VLOOKUP($L100,OFFSET('20 Years'!$D$8:$N$34,,$L$4),11-$L$4,FALSE),$T$20:$V$46,2,FALSE)</f>
        <v>2.4750000000000001E-2</v>
      </c>
      <c r="N100" s="54">
        <f ca="1">SUM($M$95:$M99,$M100/2)</f>
        <v>9.2624999999999999E-2</v>
      </c>
      <c r="O100" s="53">
        <f ca="1">VLOOKUP(VLOOKUP($L100,OFFSET('20 Years'!$D$8:$N$34,,$L$4),11-$L$4,FALSE),$T$20:$V$46,3,FALSE)</f>
        <v>2.4750000000000001E-2</v>
      </c>
      <c r="P100" s="55">
        <f ca="1">SUM($O$95:$O99,$O100/2)</f>
        <v>9.2624999999999999E-2</v>
      </c>
    </row>
    <row r="101" spans="6:22" ht="15">
      <c r="F101" s="45">
        <f ca="1">SMALL(OFFSET('20 Years'!$D$8:$D$34,,MATCH($F$91,$T$4:$T$11,0)),ROW()-94)</f>
        <v>106.2</v>
      </c>
      <c r="G101" s="53">
        <f ca="1">VLOOKUP(VLOOKUP($F101,OFFSET('20 Years'!$D$8:$N$34,,$F$92),11-$F$92,FALSE),$T$20:$V$46,2,FALSE)</f>
        <v>8.9999999999999993E-3</v>
      </c>
      <c r="H101" s="54">
        <f ca="1">SUM($G$95:$G100,$G101/2)</f>
        <v>0.10950000000000001</v>
      </c>
      <c r="I101" s="53">
        <f ca="1">VLOOKUP(VLOOKUP($F101,OFFSET('20 Years'!$D$8:$N$34,,$F$92),11-$F$92,FALSE),$T$20:$V$46,3,FALSE)</f>
        <v>8.9999999999999993E-3</v>
      </c>
      <c r="J101" s="55">
        <f ca="1">SUM($I$95:$I100,$I101/2)</f>
        <v>0.10950000000000001</v>
      </c>
      <c r="L101" s="45">
        <f ca="1">SMALL(OFFSET('20 Years'!$D$8:$D$34,,MATCH($L$91,$T$4:$T$11,0)),ROW()-94)</f>
        <v>99.92</v>
      </c>
      <c r="M101" s="53">
        <f ca="1">VLOOKUP(VLOOKUP($L101,OFFSET('20 Years'!$D$8:$N$34,,$L$4),11-$L$4,FALSE),$T$20:$V$46,2,FALSE)</f>
        <v>8.9999999999999993E-3</v>
      </c>
      <c r="N101" s="54">
        <f ca="1">SUM($M$95:$M100,$M101/2)</f>
        <v>0.10950000000000001</v>
      </c>
      <c r="O101" s="53">
        <f ca="1">VLOOKUP(VLOOKUP($L101,OFFSET('20 Years'!$D$8:$N$34,,$L$4),11-$L$4,FALSE),$T$20:$V$46,3,FALSE)</f>
        <v>8.9999999999999993E-3</v>
      </c>
      <c r="P101" s="55">
        <f ca="1">SUM($O$95:$O100,$O101/2)</f>
        <v>0.10950000000000001</v>
      </c>
      <c r="T101" s="106" t="s">
        <v>83</v>
      </c>
      <c r="U101" s="41" t="s">
        <v>86</v>
      </c>
      <c r="V101" s="41" t="s">
        <v>88</v>
      </c>
    </row>
    <row r="102" spans="6:22" ht="15">
      <c r="F102" s="45">
        <f ca="1">SMALL(OFFSET('20 Years'!$D$8:$D$34,,MATCH($F$91,$T$4:$T$11,0)),ROW()-94)</f>
        <v>109.19</v>
      </c>
      <c r="G102" s="53">
        <f ca="1">VLOOKUP(VLOOKUP($F102,OFFSET('20 Years'!$D$8:$N$34,,$F$92),11-$F$92,FALSE),$T$20:$V$46,2,FALSE)</f>
        <v>1.4999999999999999E-2</v>
      </c>
      <c r="H102" s="54">
        <f ca="1">SUM($G$95:$G101,$G102/2)</f>
        <v>0.1215</v>
      </c>
      <c r="I102" s="53">
        <f ca="1">VLOOKUP(VLOOKUP($F102,OFFSET('20 Years'!$D$8:$N$34,,$F$92),11-$F$92,FALSE),$T$20:$V$46,3,FALSE)</f>
        <v>1.4999999999999999E-2</v>
      </c>
      <c r="J102" s="55">
        <f ca="1">SUM($I$95:$I101,$I102/2)</f>
        <v>0.1215</v>
      </c>
      <c r="L102" s="45">
        <f ca="1">SMALL(OFFSET('20 Years'!$D$8:$D$34,,MATCH($L$91,$T$4:$T$11,0)),ROW()-94)</f>
        <v>100.9</v>
      </c>
      <c r="M102" s="53">
        <f ca="1">VLOOKUP(VLOOKUP($L102,OFFSET('20 Years'!$D$8:$N$34,,$L$4),11-$L$4,FALSE),$T$20:$V$46,2,FALSE)</f>
        <v>2.2499999999999999E-2</v>
      </c>
      <c r="N102" s="54">
        <f ca="1">SUM($M$95:$M101,$M102/2)</f>
        <v>0.12525</v>
      </c>
      <c r="O102" s="53">
        <f ca="1">VLOOKUP(VLOOKUP($L102,OFFSET('20 Years'!$D$8:$N$34,,$L$4),11-$L$4,FALSE),$T$20:$V$46,3,FALSE)</f>
        <v>2.2499999999999999E-2</v>
      </c>
      <c r="P102" s="55">
        <f ca="1">SUM($O$95:$O101,$O102/2)</f>
        <v>0.12525</v>
      </c>
      <c r="T102" s="66">
        <v>0.1</v>
      </c>
      <c r="U102" s="41">
        <f ca="1">MATCH($T102,$P$95:$P$121,1)</f>
        <v>6</v>
      </c>
      <c r="V102" s="41">
        <f ca="1">MATCH($T102,$P$95:$P$121,1)</f>
        <v>6</v>
      </c>
    </row>
    <row r="103" spans="6:22" ht="15">
      <c r="F103" s="45">
        <f ca="1">SMALL(OFFSET('20 Years'!$D$8:$D$34,,MATCH($F$91,$T$4:$T$11,0)),ROW()-94)</f>
        <v>110.04</v>
      </c>
      <c r="G103" s="53">
        <f ca="1">VLOOKUP(VLOOKUP($F103,OFFSET('20 Years'!$D$8:$N$34,,$F$92),11-$F$92,FALSE),$T$20:$V$46,2,FALSE)</f>
        <v>2.2499999999999999E-2</v>
      </c>
      <c r="H103" s="54">
        <f ca="1">SUM($G$95:$G102,$G103/2)</f>
        <v>0.14025000000000001</v>
      </c>
      <c r="I103" s="53">
        <f ca="1">VLOOKUP(VLOOKUP($F103,OFFSET('20 Years'!$D$8:$N$34,,$F$92),11-$F$92,FALSE),$T$20:$V$46,3,FALSE)</f>
        <v>2.2499999999999999E-2</v>
      </c>
      <c r="J103" s="55">
        <f ca="1">SUM($I$95:$I102,$I103/2)</f>
        <v>0.14025000000000001</v>
      </c>
      <c r="L103" s="45">
        <f ca="1">SMALL(OFFSET('20 Years'!$D$8:$D$34,,MATCH($L$91,$T$4:$T$11,0)),ROW()-94)</f>
        <v>102.06</v>
      </c>
      <c r="M103" s="53">
        <f ca="1">VLOOKUP(VLOOKUP($L103,OFFSET('20 Years'!$D$8:$N$34,,$L$4),11-$L$4,FALSE),$T$20:$V$46,2,FALSE)</f>
        <v>1.35E-2</v>
      </c>
      <c r="N103" s="54">
        <f ca="1">SUM($M$95:$M102,$M103/2)</f>
        <v>0.14325000000000002</v>
      </c>
      <c r="O103" s="53">
        <f ca="1">VLOOKUP(VLOOKUP($L103,OFFSET('20 Years'!$D$8:$N$34,,$L$4),11-$L$4,FALSE),$T$20:$V$46,3,FALSE)</f>
        <v>1.35E-2</v>
      </c>
      <c r="P103" s="55">
        <f ca="1">SUM($O$95:$O102,$O103/2)</f>
        <v>0.14325000000000002</v>
      </c>
      <c r="T103" s="66">
        <v>0.25</v>
      </c>
      <c r="U103" s="41">
        <f t="shared" ref="U103:V105" ca="1" si="8">MATCH($T103,$P$95:$P$121,1)</f>
        <v>12</v>
      </c>
      <c r="V103" s="41">
        <f t="shared" ca="1" si="8"/>
        <v>12</v>
      </c>
    </row>
    <row r="104" spans="6:22" ht="15">
      <c r="F104" s="45">
        <f ca="1">SMALL(OFFSET('20 Years'!$D$8:$D$34,,MATCH($F$91,$T$4:$T$11,0)),ROW()-94)</f>
        <v>114.18</v>
      </c>
      <c r="G104" s="53">
        <f ca="1">VLOOKUP(VLOOKUP($F104,OFFSET('20 Years'!$D$8:$N$34,,$F$92),11-$F$92,FALSE),$T$20:$V$46,2,FALSE)</f>
        <v>3.7499999999999999E-2</v>
      </c>
      <c r="H104" s="54">
        <f ca="1">SUM($G$95:$G103,$G104/2)</f>
        <v>0.17024999999999998</v>
      </c>
      <c r="I104" s="53">
        <f ca="1">VLOOKUP(VLOOKUP($F104,OFFSET('20 Years'!$D$8:$N$34,,$F$92),11-$F$92,FALSE),$T$20:$V$46,3,FALSE)</f>
        <v>3.7499999999999999E-2</v>
      </c>
      <c r="J104" s="55">
        <f ca="1">SUM($I$95:$I103,$I104/2)</f>
        <v>0.17024999999999998</v>
      </c>
      <c r="L104" s="45">
        <f ca="1">SMALL(OFFSET('20 Years'!$D$8:$D$34,,MATCH($L$91,$T$4:$T$11,0)),ROW()-94)</f>
        <v>109.27</v>
      </c>
      <c r="M104" s="53">
        <f ca="1">VLOOKUP(VLOOKUP($L104,OFFSET('20 Years'!$D$8:$N$34,,$L$4),11-$L$4,FALSE),$T$20:$V$46,2,FALSE)</f>
        <v>1.4999999999999999E-2</v>
      </c>
      <c r="N104" s="54">
        <f ca="1">SUM($M$95:$M103,$M104/2)</f>
        <v>0.15750000000000003</v>
      </c>
      <c r="O104" s="53">
        <f ca="1">VLOOKUP(VLOOKUP($L104,OFFSET('20 Years'!$D$8:$N$34,,$L$4),11-$L$4,FALSE),$T$20:$V$46,3,FALSE)</f>
        <v>1.4999999999999999E-2</v>
      </c>
      <c r="P104" s="55">
        <f ca="1">SUM($O$95:$O103,$O104/2)</f>
        <v>0.15750000000000003</v>
      </c>
      <c r="T104" s="66">
        <v>0.75</v>
      </c>
      <c r="U104" s="41">
        <f t="shared" ca="1" si="8"/>
        <v>22</v>
      </c>
      <c r="V104" s="41">
        <f t="shared" ca="1" si="8"/>
        <v>22</v>
      </c>
    </row>
    <row r="105" spans="6:22" ht="15">
      <c r="F105" s="45">
        <f ca="1">SMALL(OFFSET('20 Years'!$D$8:$D$34,,MATCH($F$91,$T$4:$T$11,0)),ROW()-94)</f>
        <v>114.97</v>
      </c>
      <c r="G105" s="53">
        <f ca="1">VLOOKUP(VLOOKUP($F105,OFFSET('20 Years'!$D$8:$N$34,,$F$92),11-$F$92,FALSE),$T$20:$V$46,2,FALSE)</f>
        <v>1.35E-2</v>
      </c>
      <c r="H105" s="54">
        <f ca="1">SUM($G$95:$G104,$G105/2)</f>
        <v>0.19575000000000001</v>
      </c>
      <c r="I105" s="53">
        <f ca="1">VLOOKUP(VLOOKUP($F105,OFFSET('20 Years'!$D$8:$N$34,,$F$92),11-$F$92,FALSE),$T$20:$V$46,3,FALSE)</f>
        <v>1.35E-2</v>
      </c>
      <c r="J105" s="55">
        <f ca="1">SUM($I$95:$I104,$I105/2)</f>
        <v>0.19575000000000001</v>
      </c>
      <c r="L105" s="45">
        <f ca="1">SMALL(OFFSET('20 Years'!$D$8:$D$34,,MATCH($L$91,$T$4:$T$11,0)),ROW()-94)</f>
        <v>110.34</v>
      </c>
      <c r="M105" s="53">
        <f ca="1">VLOOKUP(VLOOKUP($L105,OFFSET('20 Years'!$D$8:$N$34,,$L$4),11-$L$4,FALSE),$T$20:$V$46,2,FALSE)</f>
        <v>3.7499999999999999E-2</v>
      </c>
      <c r="N105" s="54">
        <f ca="1">SUM($M$95:$M104,$M105/2)</f>
        <v>0.18375000000000002</v>
      </c>
      <c r="O105" s="53">
        <f ca="1">VLOOKUP(VLOOKUP($L105,OFFSET('20 Years'!$D$8:$N$34,,$L$4),11-$L$4,FALSE),$T$20:$V$46,3,FALSE)</f>
        <v>3.7499999999999999E-2</v>
      </c>
      <c r="P105" s="55">
        <f ca="1">SUM($O$95:$O104,$O105/2)</f>
        <v>0.18375000000000002</v>
      </c>
      <c r="T105" s="66">
        <v>0.9</v>
      </c>
      <c r="U105" s="41">
        <f t="shared" ca="1" si="8"/>
        <v>24</v>
      </c>
      <c r="V105" s="41">
        <f t="shared" ca="1" si="8"/>
        <v>24</v>
      </c>
    </row>
    <row r="106" spans="6:22" ht="15">
      <c r="F106" s="45">
        <f ca="1">SMALL(OFFSET('20 Years'!$D$8:$D$34,,MATCH($F$91,$T$4:$T$11,0)),ROW()-94)</f>
        <v>120.97</v>
      </c>
      <c r="G106" s="53">
        <f ca="1">VLOOKUP(VLOOKUP($F106,OFFSET('20 Years'!$D$8:$N$34,,$F$92),11-$F$92,FALSE),$T$20:$V$46,2,FALSE)</f>
        <v>2.2499999999999999E-2</v>
      </c>
      <c r="H106" s="54">
        <f ca="1">SUM($G$95:$G105,$G106/2)</f>
        <v>0.21375000000000002</v>
      </c>
      <c r="I106" s="53">
        <f ca="1">VLOOKUP(VLOOKUP($F106,OFFSET('20 Years'!$D$8:$N$34,,$F$92),11-$F$92,FALSE),$T$20:$V$46,3,FALSE)</f>
        <v>2.2499999999999999E-2</v>
      </c>
      <c r="J106" s="55">
        <f ca="1">SUM($I$95:$I105,$I106/2)</f>
        <v>0.21375000000000002</v>
      </c>
      <c r="L106" s="45">
        <f ca="1">SMALL(OFFSET('20 Years'!$D$8:$D$34,,MATCH($L$91,$T$4:$T$11,0)),ROW()-94)</f>
        <v>111.82</v>
      </c>
      <c r="M106" s="53">
        <f ca="1">VLOOKUP(VLOOKUP($L106,OFFSET('20 Years'!$D$8:$N$34,,$L$4),11-$L$4,FALSE),$T$20:$V$46,2,FALSE)</f>
        <v>2.2499999999999999E-2</v>
      </c>
      <c r="N106" s="54">
        <f ca="1">SUM($M$95:$M105,$M106/2)</f>
        <v>0.21375000000000005</v>
      </c>
      <c r="O106" s="53">
        <f ca="1">VLOOKUP(VLOOKUP($L106,OFFSET('20 Years'!$D$8:$N$34,,$L$4),11-$L$4,FALSE),$T$20:$V$46,3,FALSE)</f>
        <v>2.2499999999999999E-2</v>
      </c>
      <c r="P106" s="55">
        <f ca="1">SUM($O$95:$O105,$O106/2)</f>
        <v>0.21375000000000005</v>
      </c>
    </row>
    <row r="107" spans="6:22" ht="15">
      <c r="F107" s="45">
        <f ca="1">SMALL(OFFSET('20 Years'!$D$8:$D$34,,MATCH($F$91,$T$4:$T$11,0)),ROW()-94)</f>
        <v>121.33</v>
      </c>
      <c r="G107" s="53">
        <f ca="1">VLOOKUP(VLOOKUP($F107,OFFSET('20 Years'!$D$8:$N$34,,$F$92),11-$F$92,FALSE),$T$20:$V$46,2,FALSE)</f>
        <v>5.5000000000000007E-2</v>
      </c>
      <c r="H107" s="54">
        <f ca="1">SUM($G$95:$G106,$G107/2)</f>
        <v>0.2525</v>
      </c>
      <c r="I107" s="53">
        <f ca="1">VLOOKUP(VLOOKUP($F107,OFFSET('20 Years'!$D$8:$N$34,,$F$92),11-$F$92,FALSE),$T$20:$V$46,3,FALSE)</f>
        <v>5.5000000000000007E-2</v>
      </c>
      <c r="J107" s="55">
        <f ca="1">SUM($I$95:$I106,$I107/2)</f>
        <v>0.2525</v>
      </c>
      <c r="L107" s="45">
        <f ca="1">SMALL(OFFSET('20 Years'!$D$8:$D$34,,MATCH($L$91,$T$4:$T$11,0)),ROW()-94)</f>
        <v>114.29</v>
      </c>
      <c r="M107" s="53">
        <f ca="1">VLOOKUP(VLOOKUP($L107,OFFSET('20 Years'!$D$8:$N$34,,$L$4),11-$L$4,FALSE),$T$20:$V$46,2,FALSE)</f>
        <v>5.5000000000000007E-2</v>
      </c>
      <c r="N107" s="54">
        <f ca="1">SUM($M$95:$M106,$M107/2)</f>
        <v>0.25250000000000006</v>
      </c>
      <c r="O107" s="53">
        <f ca="1">VLOOKUP(VLOOKUP($L107,OFFSET('20 Years'!$D$8:$N$34,,$L$4),11-$L$4,FALSE),$T$20:$V$46,3,FALSE)</f>
        <v>5.5000000000000007E-2</v>
      </c>
      <c r="P107" s="55">
        <f ca="1">SUM($O$95:$O106,$O107/2)</f>
        <v>0.25250000000000006</v>
      </c>
    </row>
    <row r="108" spans="6:22" ht="15">
      <c r="F108" s="45">
        <f ca="1">SMALL(OFFSET('20 Years'!$D$8:$D$34,,MATCH($F$91,$T$4:$T$11,0)),ROW()-94)</f>
        <v>126.31</v>
      </c>
      <c r="G108" s="53">
        <f ca="1">VLOOKUP(VLOOKUP($F108,OFFSET('20 Years'!$D$8:$N$34,,$F$92),11-$F$92,FALSE),$T$20:$V$46,2,FALSE)</f>
        <v>0.13750000000000001</v>
      </c>
      <c r="H108" s="54">
        <f ca="1">SUM($G$95:$G107,$G108/2)</f>
        <v>0.34875</v>
      </c>
      <c r="I108" s="53">
        <f ca="1">VLOOKUP(VLOOKUP($F108,OFFSET('20 Years'!$D$8:$N$34,,$F$92),11-$F$92,FALSE),$T$20:$V$46,3,FALSE)</f>
        <v>0.13750000000000001</v>
      </c>
      <c r="J108" s="55">
        <f ca="1">SUM($I$95:$I107,$I108/2)</f>
        <v>0.34875</v>
      </c>
      <c r="L108" s="45">
        <f ca="1">SMALL(OFFSET('20 Years'!$D$8:$D$34,,MATCH($L$91,$T$4:$T$11,0)),ROW()-94)</f>
        <v>115.41</v>
      </c>
      <c r="M108" s="53">
        <f ca="1">VLOOKUP(VLOOKUP($L108,OFFSET('20 Years'!$D$8:$N$34,,$L$4),11-$L$4,FALSE),$T$20:$V$46,2,FALSE)</f>
        <v>0.13750000000000001</v>
      </c>
      <c r="N108" s="54">
        <f ca="1">SUM($M$95:$M107,$M108/2)</f>
        <v>0.34875</v>
      </c>
      <c r="O108" s="53">
        <f ca="1">VLOOKUP(VLOOKUP($L108,OFFSET('20 Years'!$D$8:$N$34,,$L$4),11-$L$4,FALSE),$T$20:$V$46,3,FALSE)</f>
        <v>0.13750000000000001</v>
      </c>
      <c r="P108" s="55">
        <f ca="1">SUM($O$95:$O107,$O108/2)</f>
        <v>0.34875</v>
      </c>
    </row>
    <row r="109" spans="6:22" ht="15">
      <c r="F109" s="45">
        <f ca="1">SMALL(OFFSET('20 Years'!$D$8:$D$34,,MATCH($F$91,$T$4:$T$11,0)),ROW()-94)</f>
        <v>133.47999999999999</v>
      </c>
      <c r="G109" s="53">
        <f ca="1">VLOOKUP(VLOOKUP($F109,OFFSET('20 Years'!$D$8:$N$34,,$F$92),11-$F$92,FALSE),$T$20:$V$46,2,FALSE)</f>
        <v>8.2500000000000004E-2</v>
      </c>
      <c r="H109" s="54">
        <f ca="1">SUM($G$95:$G108,$G109/2)</f>
        <v>0.45875000000000005</v>
      </c>
      <c r="I109" s="53">
        <f ca="1">VLOOKUP(VLOOKUP($F109,OFFSET('20 Years'!$D$8:$N$34,,$F$92),11-$F$92,FALSE),$T$20:$V$46,3,FALSE)</f>
        <v>8.2500000000000004E-2</v>
      </c>
      <c r="J109" s="55">
        <f ca="1">SUM($I$95:$I108,$I109/2)</f>
        <v>0.45875000000000005</v>
      </c>
      <c r="L109" s="45">
        <f ca="1">SMALL(OFFSET('20 Years'!$D$8:$D$34,,MATCH($L$91,$T$4:$T$11,0)),ROW()-94)</f>
        <v>116.82</v>
      </c>
      <c r="M109" s="53">
        <f ca="1">VLOOKUP(VLOOKUP($L109,OFFSET('20 Years'!$D$8:$N$34,,$L$4),11-$L$4,FALSE),$T$20:$V$46,2,FALSE)</f>
        <v>8.2500000000000004E-2</v>
      </c>
      <c r="N109" s="54">
        <f ca="1">SUM($M$95:$M108,$M109/2)</f>
        <v>0.45875000000000005</v>
      </c>
      <c r="O109" s="53">
        <f ca="1">VLOOKUP(VLOOKUP($L109,OFFSET('20 Years'!$D$8:$N$34,,$L$4),11-$L$4,FALSE),$T$20:$V$46,3,FALSE)</f>
        <v>8.2500000000000004E-2</v>
      </c>
      <c r="P109" s="55">
        <f ca="1">SUM($O$95:$O108,$O109/2)</f>
        <v>0.45875000000000005</v>
      </c>
    </row>
    <row r="110" spans="6:22" ht="15">
      <c r="F110" s="45">
        <f ca="1">SMALL(OFFSET('20 Years'!$D$8:$D$34,,MATCH($F$91,$T$4:$T$11,0)),ROW()-94)</f>
        <v>135.66</v>
      </c>
      <c r="G110" s="53">
        <f ca="1">VLOOKUP(VLOOKUP($F110,OFFSET('20 Years'!$D$8:$N$34,,$F$92),11-$F$92,FALSE),$T$20:$V$46,2,FALSE)</f>
        <v>0.03</v>
      </c>
      <c r="H110" s="54">
        <f ca="1">SUM($G$95:$G109,$G110/2)</f>
        <v>0.51500000000000001</v>
      </c>
      <c r="I110" s="53">
        <f ca="1">VLOOKUP(VLOOKUP($F110,OFFSET('20 Years'!$D$8:$N$34,,$F$92),11-$F$92,FALSE),$T$20:$V$46,3,FALSE)</f>
        <v>0.03</v>
      </c>
      <c r="J110" s="55">
        <f ca="1">SUM($I$95:$I109,$I110/2)</f>
        <v>0.51500000000000001</v>
      </c>
      <c r="L110" s="45">
        <f ca="1">SMALL(OFFSET('20 Years'!$D$8:$D$34,,MATCH($L$91,$T$4:$T$11,0)),ROW()-94)</f>
        <v>120.31</v>
      </c>
      <c r="M110" s="53">
        <f ca="1">VLOOKUP(VLOOKUP($L110,OFFSET('20 Years'!$D$8:$N$34,,$L$4),11-$L$4,FALSE),$T$20:$V$46,2,FALSE)</f>
        <v>0.03</v>
      </c>
      <c r="N110" s="54">
        <f ca="1">SUM($M$95:$M109,$M110/2)</f>
        <v>0.51500000000000001</v>
      </c>
      <c r="O110" s="53">
        <f ca="1">VLOOKUP(VLOOKUP($L110,OFFSET('20 Years'!$D$8:$N$34,,$L$4),11-$L$4,FALSE),$T$20:$V$46,3,FALSE)</f>
        <v>0.03</v>
      </c>
      <c r="P110" s="55">
        <f ca="1">SUM($O$95:$O109,$O110/2)</f>
        <v>0.51500000000000001</v>
      </c>
    </row>
    <row r="111" spans="6:22" ht="15">
      <c r="F111" s="45">
        <f ca="1">SMALL(OFFSET('20 Years'!$D$8:$D$34,,MATCH($F$91,$T$4:$T$11,0)),ROW()-94)</f>
        <v>135.66999999999999</v>
      </c>
      <c r="G111" s="53">
        <f ca="1">VLOOKUP(VLOOKUP($F111,OFFSET('20 Years'!$D$8:$N$34,,$F$92),11-$F$92,FALSE),$T$20:$V$46,2,FALSE)</f>
        <v>1.0500000000000001E-2</v>
      </c>
      <c r="H111" s="54">
        <f ca="1">SUM($G$95:$G110,$G111/2)</f>
        <v>0.53525</v>
      </c>
      <c r="I111" s="53">
        <f ca="1">VLOOKUP(VLOOKUP($F111,OFFSET('20 Years'!$D$8:$N$34,,$F$92),11-$F$92,FALSE),$T$20:$V$46,3,FALSE)</f>
        <v>1.0500000000000001E-2</v>
      </c>
      <c r="J111" s="55">
        <f ca="1">SUM($I$95:$I110,$I111/2)</f>
        <v>0.53525</v>
      </c>
      <c r="L111" s="45">
        <f ca="1">SMALL(OFFSET('20 Years'!$D$8:$D$34,,MATCH($L$91,$T$4:$T$11,0)),ROW()-94)</f>
        <v>121.44</v>
      </c>
      <c r="M111" s="53">
        <f ca="1">VLOOKUP(VLOOKUP($L111,OFFSET('20 Years'!$D$8:$N$34,,$L$4),11-$L$4,FALSE),$T$20:$V$46,2,FALSE)</f>
        <v>7.4999999999999997E-2</v>
      </c>
      <c r="N111" s="54">
        <f ca="1">SUM($M$95:$M110,$M111/2)</f>
        <v>0.5675</v>
      </c>
      <c r="O111" s="53">
        <f ca="1">VLOOKUP(VLOOKUP($L111,OFFSET('20 Years'!$D$8:$N$34,,$L$4),11-$L$4,FALSE),$T$20:$V$46,3,FALSE)</f>
        <v>7.4999999999999997E-2</v>
      </c>
      <c r="P111" s="55">
        <f ca="1">SUM($O$95:$O110,$O111/2)</f>
        <v>0.5675</v>
      </c>
    </row>
    <row r="112" spans="6:22" ht="15">
      <c r="F112" s="45">
        <f ca="1">SMALL(OFFSET('20 Years'!$D$8:$D$34,,MATCH($F$91,$T$4:$T$11,0)),ROW()-94)</f>
        <v>140.96</v>
      </c>
      <c r="G112" s="53">
        <f ca="1">VLOOKUP(VLOOKUP($F112,OFFSET('20 Years'!$D$8:$N$34,,$F$92),11-$F$92,FALSE),$T$20:$V$46,2,FALSE)</f>
        <v>7.4999999999999997E-2</v>
      </c>
      <c r="H112" s="54">
        <f ca="1">SUM($G$95:$G111,$G112/2)</f>
        <v>0.57799999999999996</v>
      </c>
      <c r="I112" s="53">
        <f ca="1">VLOOKUP(VLOOKUP($F112,OFFSET('20 Years'!$D$8:$N$34,,$F$92),11-$F$92,FALSE),$T$20:$V$46,3,FALSE)</f>
        <v>7.4999999999999997E-2</v>
      </c>
      <c r="J112" s="55">
        <f ca="1">SUM($I$95:$I111,$I112/2)</f>
        <v>0.57799999999999996</v>
      </c>
      <c r="L112" s="45">
        <f ca="1">SMALL(OFFSET('20 Years'!$D$8:$D$34,,MATCH($L$91,$T$4:$T$11,0)),ROW()-94)</f>
        <v>123.01</v>
      </c>
      <c r="M112" s="53">
        <f ca="1">VLOOKUP(VLOOKUP($L112,OFFSET('20 Years'!$D$8:$N$34,,$L$4),11-$L$4,FALSE),$T$20:$V$46,2,FALSE)</f>
        <v>4.4999999999999998E-2</v>
      </c>
      <c r="N112" s="54">
        <f ca="1">SUM($M$95:$M111,$M112/2)</f>
        <v>0.62749999999999995</v>
      </c>
      <c r="O112" s="53">
        <f ca="1">VLOOKUP(VLOOKUP($L112,OFFSET('20 Years'!$D$8:$N$34,,$L$4),11-$L$4,FALSE),$T$20:$V$46,3,FALSE)</f>
        <v>4.4999999999999998E-2</v>
      </c>
      <c r="P112" s="55">
        <f ca="1">SUM($O$95:$O111,$O112/2)</f>
        <v>0.62749999999999995</v>
      </c>
    </row>
    <row r="113" spans="4:16" ht="15">
      <c r="F113" s="45">
        <f ca="1">SMALL(OFFSET('20 Years'!$D$8:$D$34,,MATCH($F$91,$T$4:$T$11,0)),ROW()-94)</f>
        <v>142.76</v>
      </c>
      <c r="G113" s="53">
        <f ca="1">VLOOKUP(VLOOKUP($F113,OFFSET('20 Years'!$D$8:$N$34,,$F$92),11-$F$92,FALSE),$T$20:$V$46,2,FALSE)</f>
        <v>2.6249999999999999E-2</v>
      </c>
      <c r="H113" s="54">
        <f ca="1">SUM($G$95:$G112,$G113/2)</f>
        <v>0.62862499999999999</v>
      </c>
      <c r="I113" s="53">
        <f ca="1">VLOOKUP(VLOOKUP($F113,OFFSET('20 Years'!$D$8:$N$34,,$F$92),11-$F$92,FALSE),$T$20:$V$46,3,FALSE)</f>
        <v>2.6249999999999999E-2</v>
      </c>
      <c r="J113" s="55">
        <f ca="1">SUM($I$95:$I112,$I113/2)</f>
        <v>0.62862499999999999</v>
      </c>
      <c r="L113" s="45">
        <f ca="1">SMALL(OFFSET('20 Years'!$D$8:$D$34,,MATCH($L$91,$T$4:$T$11,0)),ROW()-94)</f>
        <v>130.41999999999999</v>
      </c>
      <c r="M113" s="53">
        <f ca="1">VLOOKUP(VLOOKUP($L113,OFFSET('20 Years'!$D$8:$N$34,,$L$4),11-$L$4,FALSE),$T$20:$V$46,2,FALSE)</f>
        <v>1.0500000000000001E-2</v>
      </c>
      <c r="N113" s="54">
        <f ca="1">SUM($M$95:$M112,$M113/2)</f>
        <v>0.65525</v>
      </c>
      <c r="O113" s="53">
        <f ca="1">VLOOKUP(VLOOKUP($L113,OFFSET('20 Years'!$D$8:$N$34,,$L$4),11-$L$4,FALSE),$T$20:$V$46,3,FALSE)</f>
        <v>1.0500000000000001E-2</v>
      </c>
      <c r="P113" s="55">
        <f ca="1">SUM($O$95:$O112,$O113/2)</f>
        <v>0.65525</v>
      </c>
    </row>
    <row r="114" spans="4:16" ht="15">
      <c r="F114" s="45">
        <f ca="1">SMALL(OFFSET('20 Years'!$D$8:$D$34,,MATCH($F$91,$T$4:$T$11,0)),ROW()-94)</f>
        <v>148.43</v>
      </c>
      <c r="G114" s="53">
        <f ca="1">VLOOKUP(VLOOKUP($F114,OFFSET('20 Years'!$D$8:$N$34,,$F$92),11-$F$92,FALSE),$T$20:$V$46,2,FALSE)</f>
        <v>4.4999999999999998E-2</v>
      </c>
      <c r="H114" s="54">
        <f ca="1">SUM($G$95:$G113,$G114/2)</f>
        <v>0.6642499999999999</v>
      </c>
      <c r="I114" s="53">
        <f ca="1">VLOOKUP(VLOOKUP($F114,OFFSET('20 Years'!$D$8:$N$34,,$F$92),11-$F$92,FALSE),$T$20:$V$46,3,FALSE)</f>
        <v>4.4999999999999998E-2</v>
      </c>
      <c r="J114" s="55">
        <f ca="1">SUM($I$95:$I113,$I114/2)</f>
        <v>0.6642499999999999</v>
      </c>
      <c r="L114" s="45">
        <f ca="1">SMALL(OFFSET('20 Years'!$D$8:$D$34,,MATCH($L$91,$T$4:$T$11,0)),ROW()-94)</f>
        <v>131.71</v>
      </c>
      <c r="M114" s="53">
        <f ca="1">VLOOKUP(VLOOKUP($L114,OFFSET('20 Years'!$D$8:$N$34,,$L$4),11-$L$4,FALSE),$T$20:$V$46,2,FALSE)</f>
        <v>2.6249999999999999E-2</v>
      </c>
      <c r="N114" s="54">
        <f ca="1">SUM($M$95:$M113,$M114/2)</f>
        <v>0.67362500000000003</v>
      </c>
      <c r="O114" s="53">
        <f ca="1">VLOOKUP(VLOOKUP($L114,OFFSET('20 Years'!$D$8:$N$34,,$L$4),11-$L$4,FALSE),$T$20:$V$46,3,FALSE)</f>
        <v>2.6249999999999999E-2</v>
      </c>
      <c r="P114" s="55">
        <f ca="1">SUM($O$95:$O113,$O114/2)</f>
        <v>0.67362500000000003</v>
      </c>
    </row>
    <row r="115" spans="4:16" ht="15">
      <c r="F115" s="45">
        <f ca="1">SMALL(OFFSET('20 Years'!$D$8:$D$34,,MATCH($F$91,$T$4:$T$11,0)),ROW()-94)</f>
        <v>151.72999999999999</v>
      </c>
      <c r="G115" s="53">
        <f ca="1">VLOOKUP(VLOOKUP($F115,OFFSET('20 Years'!$D$8:$N$34,,$F$92),11-$F$92,FALSE),$T$20:$V$46,2,FALSE)</f>
        <v>3.8500000000000006E-2</v>
      </c>
      <c r="H115" s="54">
        <f ca="1">SUM($G$95:$G114,$G115/2)</f>
        <v>0.70599999999999996</v>
      </c>
      <c r="I115" s="53">
        <f ca="1">VLOOKUP(VLOOKUP($F115,OFFSET('20 Years'!$D$8:$N$34,,$F$92),11-$F$92,FALSE),$T$20:$V$46,3,FALSE)</f>
        <v>3.8500000000000006E-2</v>
      </c>
      <c r="J115" s="55">
        <f ca="1">SUM($I$95:$I114,$I115/2)</f>
        <v>0.70599999999999996</v>
      </c>
      <c r="L115" s="45">
        <f ca="1">SMALL(OFFSET('20 Years'!$D$8:$D$34,,MATCH($L$91,$T$4:$T$11,0)),ROW()-94)</f>
        <v>133.51</v>
      </c>
      <c r="M115" s="53">
        <f ca="1">VLOOKUP(VLOOKUP($L115,OFFSET('20 Years'!$D$8:$N$34,,$L$4),11-$L$4,FALSE),$T$20:$V$46,2,FALSE)</f>
        <v>1.575E-2</v>
      </c>
      <c r="N115" s="54">
        <f ca="1">SUM($M$95:$M114,$M115/2)</f>
        <v>0.69462499999999994</v>
      </c>
      <c r="O115" s="53">
        <f ca="1">VLOOKUP(VLOOKUP($L115,OFFSET('20 Years'!$D$8:$N$34,,$L$4),11-$L$4,FALSE),$T$20:$V$46,3,FALSE)</f>
        <v>1.575E-2</v>
      </c>
      <c r="P115" s="55">
        <f ca="1">SUM($O$95:$O114,$O115/2)</f>
        <v>0.69462499999999994</v>
      </c>
    </row>
    <row r="116" spans="4:16" ht="15">
      <c r="F116" s="45">
        <f ca="1">SMALL(OFFSET('20 Years'!$D$8:$D$34,,MATCH($F$91,$T$4:$T$11,0)),ROW()-94)</f>
        <v>151.91</v>
      </c>
      <c r="G116" s="53">
        <f ca="1">VLOOKUP(VLOOKUP($F116,OFFSET('20 Years'!$D$8:$N$34,,$F$92),11-$F$92,FALSE),$T$20:$V$46,2,FALSE)</f>
        <v>1.575E-2</v>
      </c>
      <c r="H116" s="54">
        <f ca="1">SUM($G$95:$G115,$G116/2)</f>
        <v>0.73312499999999992</v>
      </c>
      <c r="I116" s="53">
        <f ca="1">VLOOKUP(VLOOKUP($F116,OFFSET('20 Years'!$D$8:$N$34,,$F$92),11-$F$92,FALSE),$T$20:$V$46,3,FALSE)</f>
        <v>1.575E-2</v>
      </c>
      <c r="J116" s="55">
        <f ca="1">SUM($I$95:$I115,$I116/2)</f>
        <v>0.73312499999999992</v>
      </c>
      <c r="L116" s="45">
        <f ca="1">SMALL(OFFSET('20 Years'!$D$8:$D$34,,MATCH($L$91,$T$4:$T$11,0)),ROW()-94)</f>
        <v>137.49</v>
      </c>
      <c r="M116" s="53">
        <f ca="1">VLOOKUP(VLOOKUP($L116,OFFSET('20 Years'!$D$8:$N$34,,$L$4),11-$L$4,FALSE),$T$20:$V$46,2,FALSE)</f>
        <v>3.8500000000000006E-2</v>
      </c>
      <c r="N116" s="54">
        <f ca="1">SUM($M$95:$M115,$M116/2)</f>
        <v>0.72175</v>
      </c>
      <c r="O116" s="53">
        <f ca="1">VLOOKUP(VLOOKUP($L116,OFFSET('20 Years'!$D$8:$N$34,,$L$4),11-$L$4,FALSE),$T$20:$V$46,3,FALSE)</f>
        <v>3.8500000000000006E-2</v>
      </c>
      <c r="P116" s="55">
        <f ca="1">SUM($O$95:$O115,$O116/2)</f>
        <v>0.72175</v>
      </c>
    </row>
    <row r="117" spans="4:16" ht="15">
      <c r="F117" s="45">
        <f ca="1">SMALL(OFFSET('20 Years'!$D$8:$D$34,,MATCH($F$91,$T$4:$T$11,0)),ROW()-94)</f>
        <v>158.81</v>
      </c>
      <c r="G117" s="53">
        <f ca="1">VLOOKUP(VLOOKUP($F117,OFFSET('20 Years'!$D$8:$N$34,,$F$92),11-$F$92,FALSE),$T$20:$V$46,2,FALSE)</f>
        <v>9.6250000000000002E-2</v>
      </c>
      <c r="H117" s="54">
        <f ca="1">SUM($G$95:$G116,$G117/2)</f>
        <v>0.78912499999999997</v>
      </c>
      <c r="I117" s="53">
        <f ca="1">VLOOKUP(VLOOKUP($F117,OFFSET('20 Years'!$D$8:$N$34,,$F$92),11-$F$92,FALSE),$T$20:$V$46,3,FALSE)</f>
        <v>9.6250000000000002E-2</v>
      </c>
      <c r="J117" s="55">
        <f ca="1">SUM($I$95:$I116,$I117/2)</f>
        <v>0.78912499999999997</v>
      </c>
      <c r="L117" s="45">
        <f ca="1">SMALL(OFFSET('20 Years'!$D$8:$D$34,,MATCH($L$91,$T$4:$T$11,0)),ROW()-94)</f>
        <v>138.63999999999999</v>
      </c>
      <c r="M117" s="53">
        <f ca="1">VLOOKUP(VLOOKUP($L117,OFFSET('20 Years'!$D$8:$N$34,,$L$4),11-$L$4,FALSE),$T$20:$V$46,2,FALSE)</f>
        <v>9.6250000000000002E-2</v>
      </c>
      <c r="N117" s="54">
        <f ca="1">SUM($M$95:$M116,$M117/2)</f>
        <v>0.78912499999999997</v>
      </c>
      <c r="O117" s="53">
        <f ca="1">VLOOKUP(VLOOKUP($L117,OFFSET('20 Years'!$D$8:$N$34,,$L$4),11-$L$4,FALSE),$T$20:$V$46,3,FALSE)</f>
        <v>9.6250000000000002E-2</v>
      </c>
      <c r="P117" s="55">
        <f ca="1">SUM($O$95:$O116,$O117/2)</f>
        <v>0.78912499999999997</v>
      </c>
    </row>
    <row r="118" spans="4:16" ht="15">
      <c r="F118" s="45">
        <f ca="1">SMALL(OFFSET('20 Years'!$D$8:$D$34,,MATCH($F$91,$T$4:$T$11,0)),ROW()-94)</f>
        <v>169.05</v>
      </c>
      <c r="G118" s="53">
        <f ca="1">VLOOKUP(VLOOKUP($F118,OFFSET('20 Years'!$D$8:$N$34,,$F$92),11-$F$92,FALSE),$T$20:$V$46,2,FALSE)</f>
        <v>5.7749999999999996E-2</v>
      </c>
      <c r="H118" s="54">
        <f ca="1">SUM($G$95:$G117,$G118/2)</f>
        <v>0.86612500000000003</v>
      </c>
      <c r="I118" s="53">
        <f ca="1">VLOOKUP(VLOOKUP($F118,OFFSET('20 Years'!$D$8:$N$34,,$F$92),11-$F$92,FALSE),$T$20:$V$46,3,FALSE)</f>
        <v>5.7749999999999996E-2</v>
      </c>
      <c r="J118" s="55">
        <f ca="1">SUM($I$95:$I117,$I118/2)</f>
        <v>0.86612500000000003</v>
      </c>
      <c r="L118" s="45">
        <f ca="1">SMALL(OFFSET('20 Years'!$D$8:$D$34,,MATCH($L$91,$T$4:$T$11,0)),ROW()-94)</f>
        <v>140.6</v>
      </c>
      <c r="M118" s="53">
        <f ca="1">VLOOKUP(VLOOKUP($L118,OFFSET('20 Years'!$D$8:$N$34,,$L$4),11-$L$4,FALSE),$T$20:$V$46,2,FALSE)</f>
        <v>5.7749999999999996E-2</v>
      </c>
      <c r="N118" s="54">
        <f ca="1">SUM($M$95:$M117,$M118/2)</f>
        <v>0.86612500000000003</v>
      </c>
      <c r="O118" s="53">
        <f ca="1">VLOOKUP(VLOOKUP($L118,OFFSET('20 Years'!$D$8:$N$34,,$L$4),11-$L$4,FALSE),$T$20:$V$46,3,FALSE)</f>
        <v>5.7749999999999996E-2</v>
      </c>
      <c r="P118" s="55">
        <f ca="1">SUM($O$95:$O117,$O118/2)</f>
        <v>0.86612500000000003</v>
      </c>
    </row>
    <row r="119" spans="4:16" ht="15">
      <c r="F119" s="45">
        <f ca="1">SMALL(OFFSET('20 Years'!$D$8:$D$34,,MATCH($F$91,$T$4:$T$11,0)),ROW()-94)</f>
        <v>170.29</v>
      </c>
      <c r="G119" s="53">
        <f ca="1">VLOOKUP(VLOOKUP($F119,OFFSET('20 Years'!$D$8:$N$34,,$F$92),11-$F$92,FALSE),$T$20:$V$46,2,FALSE)</f>
        <v>2.1000000000000001E-2</v>
      </c>
      <c r="H119" s="54">
        <f ca="1">SUM($G$95:$G118,$G119/2)</f>
        <v>0.90549999999999997</v>
      </c>
      <c r="I119" s="53">
        <f ca="1">VLOOKUP(VLOOKUP($F119,OFFSET('20 Years'!$D$8:$N$34,,$F$92),11-$F$92,FALSE),$T$20:$V$46,3,FALSE)</f>
        <v>2.1000000000000001E-2</v>
      </c>
      <c r="J119" s="55">
        <f ca="1">SUM($I$95:$I118,$I119/2)</f>
        <v>0.90549999999999997</v>
      </c>
      <c r="L119" s="45">
        <f ca="1">SMALL(OFFSET('20 Years'!$D$8:$D$34,,MATCH($L$91,$T$4:$T$11,0)),ROW()-94)</f>
        <v>145.75</v>
      </c>
      <c r="M119" s="53">
        <f ca="1">VLOOKUP(VLOOKUP($L119,OFFSET('20 Years'!$D$8:$N$34,,$L$4),11-$L$4,FALSE),$T$20:$V$46,2,FALSE)</f>
        <v>2.1000000000000001E-2</v>
      </c>
      <c r="N119" s="54">
        <f ca="1">SUM($M$95:$M118,$M119/2)</f>
        <v>0.90549999999999997</v>
      </c>
      <c r="O119" s="53">
        <f ca="1">VLOOKUP(VLOOKUP($L119,OFFSET('20 Years'!$D$8:$N$34,,$L$4),11-$L$4,FALSE),$T$20:$V$46,3,FALSE)</f>
        <v>2.1000000000000001E-2</v>
      </c>
      <c r="P119" s="55">
        <f ca="1">SUM($O$95:$O118,$O119/2)</f>
        <v>0.90549999999999997</v>
      </c>
    </row>
    <row r="120" spans="4:16" ht="15">
      <c r="F120" s="45">
        <f ca="1">SMALL(OFFSET('20 Years'!$D$8:$D$34,,MATCH($F$91,$T$4:$T$11,0)),ROW()-94)</f>
        <v>177.78</v>
      </c>
      <c r="G120" s="53">
        <f ca="1">VLOOKUP(VLOOKUP($F120,OFFSET('20 Years'!$D$8:$N$34,,$F$92),11-$F$92,FALSE),$T$20:$V$46,2,FALSE)</f>
        <v>5.2499999999999998E-2</v>
      </c>
      <c r="H120" s="54">
        <f ca="1">SUM($G$95:$G119,$G120/2)</f>
        <v>0.94225000000000003</v>
      </c>
      <c r="I120" s="53">
        <f ca="1">VLOOKUP(VLOOKUP($F120,OFFSET('20 Years'!$D$8:$N$34,,$F$92),11-$F$92,FALSE),$T$20:$V$46,3,FALSE)</f>
        <v>5.2499999999999998E-2</v>
      </c>
      <c r="J120" s="55">
        <f ca="1">SUM($I$95:$I119,$I120/2)</f>
        <v>0.94225000000000003</v>
      </c>
      <c r="L120" s="45">
        <f ca="1">SMALL(OFFSET('20 Years'!$D$8:$D$34,,MATCH($L$91,$T$4:$T$11,0)),ROW()-94)</f>
        <v>147.1</v>
      </c>
      <c r="M120" s="53">
        <f ca="1">VLOOKUP(VLOOKUP($L120,OFFSET('20 Years'!$D$8:$N$34,,$L$4),11-$L$4,FALSE),$T$20:$V$46,2,FALSE)</f>
        <v>5.2499999999999998E-2</v>
      </c>
      <c r="N120" s="54">
        <f ca="1">SUM($M$95:$M119,$M120/2)</f>
        <v>0.94225000000000003</v>
      </c>
      <c r="O120" s="53">
        <f ca="1">VLOOKUP(VLOOKUP($L120,OFFSET('20 Years'!$D$8:$N$34,,$L$4),11-$L$4,FALSE),$T$20:$V$46,3,FALSE)</f>
        <v>5.2499999999999998E-2</v>
      </c>
      <c r="P120" s="55">
        <f ca="1">SUM($O$95:$O119,$O120/2)</f>
        <v>0.94225000000000003</v>
      </c>
    </row>
    <row r="121" spans="4:16" ht="15">
      <c r="F121" s="45">
        <f ca="1">SMALL(OFFSET('20 Years'!$D$8:$D$34,,MATCH($F$91,$T$4:$T$11,0)),ROW()-94)</f>
        <v>188.31</v>
      </c>
      <c r="G121" s="53">
        <f ca="1">VLOOKUP(VLOOKUP($F121,OFFSET('20 Years'!$D$8:$N$34,,$F$92),11-$F$92,FALSE),$T$20:$V$46,2,FALSE)</f>
        <v>3.15E-2</v>
      </c>
      <c r="H121" s="54">
        <f ca="1">SUM($G$95:$G120,$G121/2)</f>
        <v>0.98425000000000007</v>
      </c>
      <c r="I121" s="53">
        <f ca="1">VLOOKUP(VLOOKUP($F121,OFFSET('20 Years'!$D$8:$N$34,,$F$92),11-$F$92,FALSE),$T$20:$V$46,3,FALSE)</f>
        <v>3.15E-2</v>
      </c>
      <c r="J121" s="55">
        <f ca="1">SUM($I$95:$I120,$I121/2)</f>
        <v>0.98425000000000007</v>
      </c>
      <c r="L121" s="45">
        <f ca="1">SMALL(OFFSET('20 Years'!$D$8:$D$34,,MATCH($L$91,$T$4:$T$11,0)),ROW()-94)</f>
        <v>149.07</v>
      </c>
      <c r="M121" s="53">
        <f ca="1">VLOOKUP(VLOOKUP($L121,OFFSET('20 Years'!$D$8:$N$34,,$L$4),11-$L$4,FALSE),$T$20:$V$46,2,FALSE)</f>
        <v>3.15E-2</v>
      </c>
      <c r="N121" s="54">
        <f ca="1">SUM($M$95:$M120,$M121/2)</f>
        <v>0.98425000000000007</v>
      </c>
      <c r="O121" s="53">
        <f ca="1">VLOOKUP(VLOOKUP($L121,OFFSET('20 Years'!$D$8:$N$34,,$L$4),11-$L$4,FALSE),$T$20:$V$46,3,FALSE)</f>
        <v>3.15E-2</v>
      </c>
      <c r="P121" s="55">
        <f ca="1">SUM($O$95:$O120,$O121/2)</f>
        <v>0.98425000000000007</v>
      </c>
    </row>
    <row r="122" spans="4:16">
      <c r="F122" s="45"/>
      <c r="G122" s="58"/>
      <c r="H122" s="59"/>
      <c r="I122" s="58"/>
      <c r="J122" s="59"/>
      <c r="L122" s="60"/>
      <c r="M122" s="58"/>
      <c r="N122" s="59"/>
      <c r="O122" s="58"/>
      <c r="P122" s="59"/>
    </row>
    <row r="123" spans="4:16">
      <c r="F123" s="62"/>
      <c r="G123" s="160"/>
      <c r="H123" s="161"/>
      <c r="I123" s="160"/>
      <c r="J123" s="161"/>
      <c r="K123" s="63"/>
      <c r="L123" s="62"/>
      <c r="M123" s="160"/>
      <c r="N123" s="161"/>
      <c r="O123" s="160"/>
      <c r="P123" s="161"/>
    </row>
    <row r="124" spans="4:16" ht="13.5" thickBot="1"/>
    <row r="125" spans="4:16" ht="13.5" thickBot="1">
      <c r="G125" s="157" t="str">
        <f>F91</f>
        <v>K19 Sales C25 750MW</v>
      </c>
      <c r="H125" s="157"/>
      <c r="I125" s="157"/>
      <c r="J125" s="157"/>
      <c r="M125" s="157" t="str">
        <f>L91</f>
        <v>All Gas</v>
      </c>
      <c r="N125" s="157"/>
      <c r="O125" s="157"/>
      <c r="P125" s="157"/>
    </row>
    <row r="126" spans="4:16" ht="13.5" thickBot="1">
      <c r="G126" s="158" t="str">
        <f>Variables!F1</f>
        <v>Probability 1</v>
      </c>
      <c r="H126" s="158"/>
      <c r="I126" s="158">
        <f>Variables!F140</f>
        <v>0</v>
      </c>
      <c r="J126" s="158"/>
      <c r="M126" s="158" t="str">
        <f>Variables!$F$1</f>
        <v>Probability 1</v>
      </c>
      <c r="N126" s="158"/>
      <c r="O126" s="158" t="str">
        <f>Variables!$F$8</f>
        <v>Probability 2</v>
      </c>
      <c r="P126" s="158"/>
    </row>
    <row r="127" spans="4:16">
      <c r="D127" s="115" t="s">
        <v>89</v>
      </c>
      <c r="E127" s="116"/>
      <c r="F127" s="117"/>
      <c r="G127" s="154">
        <f ca="1">SUMPRODUCT($F$95:$F$121,G$95:G$121)</f>
        <v>137.5389375</v>
      </c>
      <c r="H127" s="155"/>
      <c r="I127" s="154">
        <f ca="1">SUMPRODUCT($F$95:$F$121,I$95:I$121)</f>
        <v>137.5389375</v>
      </c>
      <c r="J127" s="155"/>
      <c r="M127" s="154">
        <f ca="1">SUMPRODUCT($L$95:$L$121,M$95:M$121)</f>
        <v>122.1079275</v>
      </c>
      <c r="N127" s="155"/>
      <c r="O127" s="154">
        <f ca="1">SUMPRODUCT($L$95:$L$121,O$95:O$121)</f>
        <v>122.1079275</v>
      </c>
      <c r="P127" s="155"/>
    </row>
    <row r="128" spans="4:16">
      <c r="D128" s="110" t="s">
        <v>90</v>
      </c>
      <c r="E128" s="111"/>
      <c r="F128" s="112"/>
      <c r="G128" s="151">
        <f ca="1">FORECAST(10%,OFFSET($F$94:$F$95,U96,0),OFFSET($H$94:$H$95,U96,0))</f>
        <v>104.77570370370371</v>
      </c>
      <c r="H128" s="152"/>
      <c r="I128" s="151">
        <f ca="1">FORECAST(10%,OFFSET($F$94:$F$95,V96,0),OFFSET($H$94:$H$95,V96,0))</f>
        <v>104.77570370370371</v>
      </c>
      <c r="J128" s="152"/>
      <c r="M128" s="151">
        <f ca="1">FORECAST(10%,OFFSET($L$94:$L$95,U102,0),OFFSET($N$94:$N$95,U102,0))</f>
        <v>98.619555555555564</v>
      </c>
      <c r="N128" s="152"/>
      <c r="O128" s="151">
        <f ca="1">FORECAST(10%,OFFSET($L$94:$L$95,V102,0),OFFSET($N$94:$N$95,V102,0))</f>
        <v>98.619555555555564</v>
      </c>
      <c r="P128" s="152"/>
    </row>
    <row r="129" spans="4:16">
      <c r="D129" s="110" t="s">
        <v>91</v>
      </c>
      <c r="E129" s="111"/>
      <c r="F129" s="112"/>
      <c r="G129" s="151">
        <f ca="1">FORECAST(25%,OFFSET($F$94:$F$95,U97,0),OFFSET($H$94:$H$95,U97,0))</f>
        <v>121.30677419354839</v>
      </c>
      <c r="H129" s="152"/>
      <c r="I129" s="151">
        <f ca="1">FORECAST(25%,OFFSET($F$94:$F$95,V97,0),OFFSET($H$94:$H$95,V97,0))</f>
        <v>121.30677419354839</v>
      </c>
      <c r="J129" s="152"/>
      <c r="M129" s="151">
        <f ca="1">FORECAST(25%,OFFSET($L$94:$L$95,U103,0),OFFSET($N$94:$N$95,U103,0))</f>
        <v>114.13064516129033</v>
      </c>
      <c r="N129" s="152"/>
      <c r="O129" s="151">
        <f ca="1">FORECAST(25%,OFFSET($L$94:$L$95,V103,0),OFFSET($N$94:$N$95,V103,0))</f>
        <v>114.13064516129033</v>
      </c>
      <c r="P129" s="152"/>
    </row>
    <row r="130" spans="4:16">
      <c r="D130" s="110" t="s">
        <v>92</v>
      </c>
      <c r="E130" s="111"/>
      <c r="F130" s="112"/>
      <c r="G130" s="151">
        <f ca="1">FORECAST(75%,OFFSET($F$94:$F$95,U98,0),OFFSET($H$94:$H$95,U98,0))</f>
        <v>153.98924107142858</v>
      </c>
      <c r="H130" s="152"/>
      <c r="I130" s="151">
        <f ca="1">FORECAST(75%,OFFSET($F$94:$F$95,V98,0),OFFSET($H$94:$H$95,V98,0))</f>
        <v>153.98924107142858</v>
      </c>
      <c r="J130" s="152"/>
      <c r="M130" s="151">
        <f ca="1">FORECAST(75%,OFFSET($L$94:$L$95,U104,0),OFFSET($N$94:$N$95,U104,0))</f>
        <v>137.9721892393321</v>
      </c>
      <c r="N130" s="152"/>
      <c r="O130" s="151">
        <f ca="1">FORECAST(75%,OFFSET($L$94:$L$95,V104,0),OFFSET($N$94:$N$95,V104,0))</f>
        <v>137.9721892393321</v>
      </c>
      <c r="P130" s="152"/>
    </row>
    <row r="131" spans="4:16" ht="13.5" thickBot="1">
      <c r="D131" s="145" t="s">
        <v>93</v>
      </c>
      <c r="E131" s="146"/>
      <c r="F131" s="147"/>
      <c r="G131" s="151">
        <f ca="1">FORECAST(90%,OFFSET($F$94:$F$95,U99,0),OFFSET($H$94:$H$95,U99,0))</f>
        <v>170.11679365079368</v>
      </c>
      <c r="H131" s="152"/>
      <c r="I131" s="151">
        <f ca="1">FORECAST(90%,OFFSET($F$94:$F$95,V99,0),OFFSET($H$94:$H$95,V99,0))</f>
        <v>170.11679365079368</v>
      </c>
      <c r="J131" s="152"/>
      <c r="M131" s="151">
        <f ca="1">FORECAST(90%,OFFSET($L$94:$L$95,U105,0),OFFSET($N$94:$N$95,U105,0))</f>
        <v>145.03063492063495</v>
      </c>
      <c r="N131" s="152"/>
      <c r="O131" s="151">
        <f ca="1">FORECAST(90%,OFFSET($L$94:$L$95,V105,0),OFFSET($N$94:$N$95,V105,0))</f>
        <v>145.03063492063495</v>
      </c>
      <c r="P131" s="152"/>
    </row>
  </sheetData>
  <mergeCells count="140">
    <mergeCell ref="T4:U4"/>
    <mergeCell ref="T5:U5"/>
    <mergeCell ref="T6:U6"/>
    <mergeCell ref="T7:U7"/>
    <mergeCell ref="T8:U8"/>
    <mergeCell ref="T9:U9"/>
    <mergeCell ref="T10:U10"/>
    <mergeCell ref="T11:U11"/>
    <mergeCell ref="F2:J2"/>
    <mergeCell ref="L2:P2"/>
    <mergeCell ref="F3:J3"/>
    <mergeCell ref="L3:P3"/>
    <mergeCell ref="F4:J4"/>
    <mergeCell ref="L4:P4"/>
    <mergeCell ref="F1:P1"/>
    <mergeCell ref="G37:J37"/>
    <mergeCell ref="M37:P37"/>
    <mergeCell ref="G38:H38"/>
    <mergeCell ref="I38:J38"/>
    <mergeCell ref="M38:N38"/>
    <mergeCell ref="O38:P38"/>
    <mergeCell ref="F5:J5"/>
    <mergeCell ref="L5:P5"/>
    <mergeCell ref="G35:H35"/>
    <mergeCell ref="I35:J35"/>
    <mergeCell ref="M35:N35"/>
    <mergeCell ref="O35:P35"/>
    <mergeCell ref="D39:F39"/>
    <mergeCell ref="G39:H39"/>
    <mergeCell ref="I39:J39"/>
    <mergeCell ref="M39:N39"/>
    <mergeCell ref="O39:P39"/>
    <mergeCell ref="D40:F40"/>
    <mergeCell ref="G40:H40"/>
    <mergeCell ref="I40:J40"/>
    <mergeCell ref="M40:N40"/>
    <mergeCell ref="O40:P40"/>
    <mergeCell ref="D41:F41"/>
    <mergeCell ref="G41:H41"/>
    <mergeCell ref="I41:J41"/>
    <mergeCell ref="M41:N41"/>
    <mergeCell ref="O41:P41"/>
    <mergeCell ref="D42:F42"/>
    <mergeCell ref="G42:H42"/>
    <mergeCell ref="I42:J42"/>
    <mergeCell ref="M42:N42"/>
    <mergeCell ref="O42:P42"/>
    <mergeCell ref="F46:J46"/>
    <mergeCell ref="L46:P46"/>
    <mergeCell ref="F47:J47"/>
    <mergeCell ref="L47:P47"/>
    <mergeCell ref="F48:J48"/>
    <mergeCell ref="L48:P48"/>
    <mergeCell ref="D43:F43"/>
    <mergeCell ref="G43:H43"/>
    <mergeCell ref="I43:J43"/>
    <mergeCell ref="M43:N43"/>
    <mergeCell ref="O43:P43"/>
    <mergeCell ref="F45:P45"/>
    <mergeCell ref="G81:J81"/>
    <mergeCell ref="M81:P81"/>
    <mergeCell ref="G82:H82"/>
    <mergeCell ref="I82:J82"/>
    <mergeCell ref="M82:N82"/>
    <mergeCell ref="O82:P82"/>
    <mergeCell ref="F49:J49"/>
    <mergeCell ref="L49:P49"/>
    <mergeCell ref="G79:H79"/>
    <mergeCell ref="I79:J79"/>
    <mergeCell ref="M79:N79"/>
    <mergeCell ref="O79:P79"/>
    <mergeCell ref="D83:F83"/>
    <mergeCell ref="G83:H83"/>
    <mergeCell ref="I83:J83"/>
    <mergeCell ref="M83:N83"/>
    <mergeCell ref="O83:P83"/>
    <mergeCell ref="D84:F84"/>
    <mergeCell ref="G84:H84"/>
    <mergeCell ref="I84:J84"/>
    <mergeCell ref="M84:N84"/>
    <mergeCell ref="O84:P84"/>
    <mergeCell ref="D85:F85"/>
    <mergeCell ref="G85:H85"/>
    <mergeCell ref="I85:J85"/>
    <mergeCell ref="M85:N85"/>
    <mergeCell ref="O85:P85"/>
    <mergeCell ref="D86:F86"/>
    <mergeCell ref="G86:H86"/>
    <mergeCell ref="I86:J86"/>
    <mergeCell ref="M86:N86"/>
    <mergeCell ref="O86:P86"/>
    <mergeCell ref="F90:J90"/>
    <mergeCell ref="L90:P90"/>
    <mergeCell ref="F91:J91"/>
    <mergeCell ref="L91:P91"/>
    <mergeCell ref="F92:J92"/>
    <mergeCell ref="L92:P92"/>
    <mergeCell ref="D87:F87"/>
    <mergeCell ref="G87:H87"/>
    <mergeCell ref="I87:J87"/>
    <mergeCell ref="M87:N87"/>
    <mergeCell ref="O87:P87"/>
    <mergeCell ref="F89:P89"/>
    <mergeCell ref="G125:J125"/>
    <mergeCell ref="M125:P125"/>
    <mergeCell ref="G126:H126"/>
    <mergeCell ref="I126:J126"/>
    <mergeCell ref="M126:N126"/>
    <mergeCell ref="O126:P126"/>
    <mergeCell ref="F93:J93"/>
    <mergeCell ref="L93:P93"/>
    <mergeCell ref="G123:H123"/>
    <mergeCell ref="I123:J123"/>
    <mergeCell ref="M123:N123"/>
    <mergeCell ref="O123:P123"/>
    <mergeCell ref="D127:F127"/>
    <mergeCell ref="G127:H127"/>
    <mergeCell ref="I127:J127"/>
    <mergeCell ref="M127:N127"/>
    <mergeCell ref="O127:P127"/>
    <mergeCell ref="D128:F128"/>
    <mergeCell ref="G128:H128"/>
    <mergeCell ref="I128:J128"/>
    <mergeCell ref="M128:N128"/>
    <mergeCell ref="O128:P128"/>
    <mergeCell ref="D131:F131"/>
    <mergeCell ref="G131:H131"/>
    <mergeCell ref="I131:J131"/>
    <mergeCell ref="M131:N131"/>
    <mergeCell ref="O131:P131"/>
    <mergeCell ref="D129:F129"/>
    <mergeCell ref="G129:H129"/>
    <mergeCell ref="I129:J129"/>
    <mergeCell ref="M129:N129"/>
    <mergeCell ref="O129:P129"/>
    <mergeCell ref="D130:F130"/>
    <mergeCell ref="G130:H130"/>
    <mergeCell ref="I130:J130"/>
    <mergeCell ref="M130:N130"/>
    <mergeCell ref="O130:P130"/>
  </mergeCells>
  <dataValidations disablePrompts="1" count="1">
    <dataValidation type="list" allowBlank="1" showInputMessage="1" showErrorMessage="1" sqref="F47:J47">
      <formula1>$T$4:$T$18</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selection activeCell="I30" sqref="I30"/>
    </sheetView>
  </sheetViews>
  <sheetFormatPr defaultRowHeight="15"/>
  <cols>
    <col min="5" max="5" width="13.7109375" customWidth="1"/>
    <col min="10" max="10" width="14.42578125" customWidth="1"/>
    <col min="18" max="18" width="9.140625" customWidth="1"/>
  </cols>
  <sheetData>
    <row r="1" spans="1:18">
      <c r="B1" s="1"/>
      <c r="C1" s="2"/>
      <c r="D1" s="2"/>
      <c r="E1" s="2">
        <v>14</v>
      </c>
      <c r="F1" s="2">
        <v>12</v>
      </c>
      <c r="G1" s="2">
        <v>6</v>
      </c>
      <c r="H1" s="2">
        <v>13</v>
      </c>
      <c r="I1" s="2">
        <v>4</v>
      </c>
      <c r="J1" s="2">
        <v>1</v>
      </c>
      <c r="K1" s="2">
        <v>2</v>
      </c>
      <c r="L1" s="2">
        <v>7</v>
      </c>
      <c r="M1" s="3"/>
      <c r="N1" s="2"/>
      <c r="O1" s="2"/>
      <c r="P1" s="2"/>
      <c r="Q1" s="3"/>
    </row>
    <row r="2" spans="1:18" ht="15.75" thickBot="1">
      <c r="A2" s="2"/>
      <c r="B2" s="2">
        <v>2062</v>
      </c>
      <c r="C2" s="2"/>
      <c r="D2" s="2"/>
      <c r="E2" s="2">
        <v>4</v>
      </c>
      <c r="F2" s="2">
        <v>7</v>
      </c>
      <c r="G2" s="2">
        <v>8</v>
      </c>
      <c r="H2" s="2">
        <v>9</v>
      </c>
      <c r="I2" s="2">
        <v>10</v>
      </c>
      <c r="J2" s="2">
        <v>12</v>
      </c>
      <c r="K2" s="2">
        <v>14</v>
      </c>
      <c r="L2" s="2">
        <v>16</v>
      </c>
      <c r="M2" s="2">
        <v>19</v>
      </c>
      <c r="N2" s="2">
        <v>20</v>
      </c>
      <c r="O2" s="2">
        <v>21</v>
      </c>
      <c r="P2" s="2">
        <v>22</v>
      </c>
      <c r="Q2" s="2">
        <v>23</v>
      </c>
    </row>
    <row r="3" spans="1:18" ht="15.75" thickBot="1">
      <c r="A3" s="28"/>
      <c r="B3" s="4"/>
      <c r="C3" s="2"/>
      <c r="D3" s="2"/>
      <c r="E3" s="5">
        <v>1</v>
      </c>
      <c r="F3" s="6">
        <v>4</v>
      </c>
      <c r="G3" s="6">
        <v>5</v>
      </c>
      <c r="H3" s="6">
        <v>6</v>
      </c>
      <c r="I3" s="6">
        <v>7</v>
      </c>
      <c r="J3" s="6">
        <v>9</v>
      </c>
      <c r="K3" s="6">
        <v>11</v>
      </c>
      <c r="L3" s="6">
        <v>13</v>
      </c>
      <c r="M3" s="3"/>
      <c r="N3" s="7"/>
      <c r="O3" s="7"/>
      <c r="P3" s="2"/>
      <c r="Q3" s="3"/>
    </row>
    <row r="4" spans="1:18" ht="15.75" thickBot="1">
      <c r="B4" s="2"/>
      <c r="C4" s="2"/>
      <c r="D4" s="2"/>
      <c r="E4" s="5" t="s">
        <v>3</v>
      </c>
      <c r="F4" s="6" t="s">
        <v>9</v>
      </c>
      <c r="G4" s="6" t="s">
        <v>14</v>
      </c>
      <c r="H4" s="6" t="s">
        <v>13</v>
      </c>
      <c r="I4" s="6" t="s">
        <v>6</v>
      </c>
      <c r="J4" s="6" t="s">
        <v>8</v>
      </c>
      <c r="K4" s="6" t="s">
        <v>15</v>
      </c>
      <c r="L4" s="6" t="s">
        <v>11</v>
      </c>
      <c r="M4" s="3"/>
      <c r="N4" s="2"/>
      <c r="O4" s="2"/>
      <c r="P4" s="2"/>
      <c r="Q4" s="3"/>
    </row>
    <row r="5" spans="1:18" ht="39" thickTop="1">
      <c r="A5" s="2"/>
      <c r="B5" s="167" t="s">
        <v>29</v>
      </c>
      <c r="C5" s="167" t="s">
        <v>30</v>
      </c>
      <c r="D5" s="167" t="s">
        <v>31</v>
      </c>
      <c r="E5" s="165" t="s">
        <v>25</v>
      </c>
      <c r="F5" s="165" t="s">
        <v>26</v>
      </c>
      <c r="G5" s="165" t="s">
        <v>27</v>
      </c>
      <c r="H5" s="165" t="s">
        <v>24</v>
      </c>
      <c r="I5" s="165" t="s">
        <v>23</v>
      </c>
      <c r="J5" s="165" t="s">
        <v>17</v>
      </c>
      <c r="K5" s="165" t="s">
        <v>21</v>
      </c>
      <c r="L5" s="165" t="s">
        <v>22</v>
      </c>
      <c r="M5" s="3"/>
      <c r="N5" s="8" t="s">
        <v>32</v>
      </c>
      <c r="O5" s="9"/>
      <c r="P5" s="2"/>
      <c r="Q5" s="3"/>
    </row>
    <row r="6" spans="1:18" ht="15.75" thickBot="1">
      <c r="A6" s="2"/>
      <c r="B6" s="168"/>
      <c r="C6" s="168"/>
      <c r="D6" s="168"/>
      <c r="E6" s="166"/>
      <c r="F6" s="166"/>
      <c r="G6" s="166"/>
      <c r="H6" s="166"/>
      <c r="I6" s="166"/>
      <c r="J6" s="166"/>
      <c r="K6" s="166"/>
      <c r="L6" s="166"/>
      <c r="M6" s="3"/>
      <c r="N6" s="10"/>
      <c r="O6" s="11"/>
      <c r="P6" s="2"/>
      <c r="Q6" s="3"/>
      <c r="R6" s="27"/>
    </row>
    <row r="7" spans="1:18" ht="15.75" thickBot="1">
      <c r="A7" s="2">
        <v>4</v>
      </c>
      <c r="B7" s="31" t="s">
        <v>20</v>
      </c>
      <c r="C7" s="33" t="s">
        <v>20</v>
      </c>
      <c r="D7" s="37" t="s">
        <v>19</v>
      </c>
      <c r="E7" s="12">
        <v>94.27</v>
      </c>
      <c r="F7" s="12">
        <v>96</v>
      </c>
      <c r="G7" s="12">
        <v>100.53</v>
      </c>
      <c r="H7" s="12">
        <v>94.98</v>
      </c>
      <c r="I7" s="12">
        <v>101.36</v>
      </c>
      <c r="J7" s="12">
        <v>108.68</v>
      </c>
      <c r="K7" s="12">
        <v>101.42</v>
      </c>
      <c r="L7" s="12">
        <v>99.39</v>
      </c>
      <c r="M7" s="13" t="s">
        <v>36</v>
      </c>
      <c r="N7" s="14">
        <v>1.35E-2</v>
      </c>
      <c r="O7" s="15">
        <f>SUM(N7:N9)</f>
        <v>4.4999999999999998E-2</v>
      </c>
      <c r="P7" s="2"/>
      <c r="Q7" s="13" t="s">
        <v>36</v>
      </c>
    </row>
    <row r="8" spans="1:18" ht="15.75" thickBot="1">
      <c r="A8" s="2">
        <v>5</v>
      </c>
      <c r="B8" s="31" t="s">
        <v>20</v>
      </c>
      <c r="C8" s="33" t="s">
        <v>20</v>
      </c>
      <c r="D8" s="16" t="s">
        <v>18</v>
      </c>
      <c r="E8" s="12">
        <v>92.59</v>
      </c>
      <c r="F8" s="12">
        <v>94.28</v>
      </c>
      <c r="G8" s="12">
        <v>98.52</v>
      </c>
      <c r="H8" s="12">
        <v>93.53</v>
      </c>
      <c r="I8" s="12">
        <v>99.36</v>
      </c>
      <c r="J8" s="12">
        <v>105.93</v>
      </c>
      <c r="K8" s="12">
        <v>99.52</v>
      </c>
      <c r="L8" s="12">
        <v>97.91</v>
      </c>
      <c r="M8" s="13" t="s">
        <v>38</v>
      </c>
      <c r="N8" s="17">
        <v>2.2499999999999999E-2</v>
      </c>
      <c r="O8" s="18"/>
      <c r="P8" s="2"/>
      <c r="Q8" s="13" t="s">
        <v>38</v>
      </c>
    </row>
    <row r="9" spans="1:18" ht="15.75" thickBot="1">
      <c r="A9" s="2">
        <v>6</v>
      </c>
      <c r="B9" s="31" t="s">
        <v>20</v>
      </c>
      <c r="C9" s="33" t="s">
        <v>20</v>
      </c>
      <c r="D9" s="35" t="s">
        <v>20</v>
      </c>
      <c r="E9" s="12">
        <v>91.87</v>
      </c>
      <c r="F9" s="12">
        <v>93.35</v>
      </c>
      <c r="G9" s="12">
        <v>97.54</v>
      </c>
      <c r="H9" s="12">
        <v>92.84</v>
      </c>
      <c r="I9" s="12">
        <v>97.94</v>
      </c>
      <c r="J9" s="12">
        <v>103.73</v>
      </c>
      <c r="K9" s="12">
        <v>97.96</v>
      </c>
      <c r="L9" s="12">
        <v>96.61</v>
      </c>
      <c r="M9" s="13" t="s">
        <v>40</v>
      </c>
      <c r="N9" s="17">
        <v>8.9999999999999993E-3</v>
      </c>
      <c r="O9" s="19"/>
      <c r="P9" s="2"/>
      <c r="Q9" s="13" t="s">
        <v>40</v>
      </c>
    </row>
    <row r="10" spans="1:18" ht="15.75" thickBot="1">
      <c r="A10" s="2">
        <v>7</v>
      </c>
      <c r="B10" s="31" t="s">
        <v>20</v>
      </c>
      <c r="C10" s="30" t="s">
        <v>18</v>
      </c>
      <c r="D10" s="37" t="s">
        <v>19</v>
      </c>
      <c r="E10" s="12">
        <v>131.09</v>
      </c>
      <c r="F10" s="12">
        <v>134.97</v>
      </c>
      <c r="G10" s="12">
        <v>144.25</v>
      </c>
      <c r="H10" s="12">
        <v>132.38</v>
      </c>
      <c r="I10" s="12">
        <v>145.49</v>
      </c>
      <c r="J10" s="12">
        <v>160.68</v>
      </c>
      <c r="K10" s="12">
        <v>142.04</v>
      </c>
      <c r="L10" s="12">
        <v>142.53</v>
      </c>
      <c r="M10" s="13" t="s">
        <v>41</v>
      </c>
      <c r="N10" s="17">
        <v>4.4999999999999998E-2</v>
      </c>
      <c r="O10" s="15">
        <f>SUM(N10:N12)</f>
        <v>0.15</v>
      </c>
      <c r="P10" s="2"/>
      <c r="Q10" s="13" t="s">
        <v>41</v>
      </c>
    </row>
    <row r="11" spans="1:18" ht="15.75" thickBot="1">
      <c r="A11" s="2">
        <v>8</v>
      </c>
      <c r="B11" s="31" t="s">
        <v>20</v>
      </c>
      <c r="C11" s="30" t="s">
        <v>18</v>
      </c>
      <c r="D11" s="16" t="s">
        <v>18</v>
      </c>
      <c r="E11" s="12">
        <v>130.34</v>
      </c>
      <c r="F11" s="12">
        <v>133.33000000000001</v>
      </c>
      <c r="G11" s="12">
        <v>142.37</v>
      </c>
      <c r="H11" s="12">
        <v>131.71</v>
      </c>
      <c r="I11" s="12">
        <v>143.38999999999999</v>
      </c>
      <c r="J11" s="12">
        <v>156.15</v>
      </c>
      <c r="K11" s="12">
        <v>139.85</v>
      </c>
      <c r="L11" s="12">
        <v>140.46</v>
      </c>
      <c r="M11" s="13" t="s">
        <v>42</v>
      </c>
      <c r="N11" s="17">
        <v>7.4999999999999997E-2</v>
      </c>
      <c r="O11" s="18"/>
      <c r="P11" s="2"/>
      <c r="Q11" s="13" t="s">
        <v>42</v>
      </c>
    </row>
    <row r="12" spans="1:18" ht="15.75" thickBot="1">
      <c r="A12" s="2">
        <v>9</v>
      </c>
      <c r="B12" s="31" t="s">
        <v>20</v>
      </c>
      <c r="C12" s="30" t="s">
        <v>18</v>
      </c>
      <c r="D12" s="35" t="s">
        <v>20</v>
      </c>
      <c r="E12" s="12">
        <v>128.84</v>
      </c>
      <c r="F12" s="12">
        <v>131.41</v>
      </c>
      <c r="G12" s="12">
        <v>140.11000000000001</v>
      </c>
      <c r="H12" s="12">
        <v>130.33000000000001</v>
      </c>
      <c r="I12" s="12">
        <v>141.04</v>
      </c>
      <c r="J12" s="12">
        <v>152.6</v>
      </c>
      <c r="K12" s="12">
        <v>138.83000000000001</v>
      </c>
      <c r="L12" s="12">
        <v>138.71</v>
      </c>
      <c r="M12" s="13" t="s">
        <v>43</v>
      </c>
      <c r="N12" s="17">
        <v>0.03</v>
      </c>
      <c r="O12" s="19"/>
      <c r="P12" s="2"/>
      <c r="Q12" s="13" t="s">
        <v>44</v>
      </c>
    </row>
    <row r="13" spans="1:18" ht="15.75" thickBot="1">
      <c r="A13" s="2">
        <v>10</v>
      </c>
      <c r="B13" s="31" t="s">
        <v>20</v>
      </c>
      <c r="C13" s="36" t="s">
        <v>19</v>
      </c>
      <c r="D13" s="37" t="s">
        <v>19</v>
      </c>
      <c r="E13" s="12">
        <v>194.08</v>
      </c>
      <c r="F13" s="12">
        <v>199.02</v>
      </c>
      <c r="G13" s="12">
        <v>224.5</v>
      </c>
      <c r="H13" s="12">
        <v>196.43</v>
      </c>
      <c r="I13" s="12">
        <v>225.92</v>
      </c>
      <c r="J13" s="12">
        <v>257.70999999999998</v>
      </c>
      <c r="K13" s="12">
        <v>215.03</v>
      </c>
      <c r="L13" s="12">
        <v>217.05</v>
      </c>
      <c r="M13" s="13" t="s">
        <v>46</v>
      </c>
      <c r="N13" s="17">
        <v>3.15E-2</v>
      </c>
      <c r="O13" s="15">
        <f>SUM(N13:N15)</f>
        <v>0.105</v>
      </c>
      <c r="P13" s="2"/>
      <c r="Q13" s="13" t="s">
        <v>46</v>
      </c>
    </row>
    <row r="14" spans="1:18" ht="15.75" thickBot="1">
      <c r="A14" s="2">
        <v>11</v>
      </c>
      <c r="B14" s="31" t="s">
        <v>20</v>
      </c>
      <c r="C14" s="36" t="s">
        <v>19</v>
      </c>
      <c r="D14" s="16" t="s">
        <v>18</v>
      </c>
      <c r="E14" s="12">
        <v>192.02</v>
      </c>
      <c r="F14" s="12">
        <v>196.69</v>
      </c>
      <c r="G14" s="12">
        <v>220.29</v>
      </c>
      <c r="H14" s="12">
        <v>194.64</v>
      </c>
      <c r="I14" s="12">
        <v>221.73</v>
      </c>
      <c r="J14" s="12">
        <v>250.25</v>
      </c>
      <c r="K14" s="12">
        <v>212.91</v>
      </c>
      <c r="L14" s="12">
        <v>213.97</v>
      </c>
      <c r="M14" s="13" t="s">
        <v>47</v>
      </c>
      <c r="N14" s="17">
        <v>5.2499999999999998E-2</v>
      </c>
      <c r="O14" s="18"/>
      <c r="P14" s="2"/>
      <c r="Q14" s="13" t="s">
        <v>47</v>
      </c>
    </row>
    <row r="15" spans="1:18" ht="15.75" thickBot="1">
      <c r="A15" s="2">
        <v>12</v>
      </c>
      <c r="B15" s="31" t="s">
        <v>20</v>
      </c>
      <c r="C15" s="36" t="s">
        <v>19</v>
      </c>
      <c r="D15" s="35" t="s">
        <v>20</v>
      </c>
      <c r="E15" s="12">
        <v>189.47</v>
      </c>
      <c r="F15" s="12">
        <v>194.38</v>
      </c>
      <c r="G15" s="12">
        <v>217.33</v>
      </c>
      <c r="H15" s="12">
        <v>193.36</v>
      </c>
      <c r="I15" s="12">
        <v>217.86</v>
      </c>
      <c r="J15" s="12">
        <v>243.89</v>
      </c>
      <c r="K15" s="12">
        <v>211.63</v>
      </c>
      <c r="L15" s="12">
        <v>211.79</v>
      </c>
      <c r="M15" s="13" t="s">
        <v>48</v>
      </c>
      <c r="N15" s="20">
        <v>2.1000000000000001E-2</v>
      </c>
      <c r="O15" s="19"/>
      <c r="P15" s="2"/>
      <c r="Q15" s="13" t="s">
        <v>48</v>
      </c>
    </row>
    <row r="16" spans="1:18" ht="15.75" customHeight="1" thickTop="1" thickBot="1">
      <c r="A16" s="2">
        <v>13</v>
      </c>
      <c r="B16" s="29" t="s">
        <v>18</v>
      </c>
      <c r="C16" s="34" t="s">
        <v>20</v>
      </c>
      <c r="D16" s="37" t="s">
        <v>19</v>
      </c>
      <c r="E16" s="12">
        <v>90.98</v>
      </c>
      <c r="F16" s="12">
        <v>93.09</v>
      </c>
      <c r="G16" s="12">
        <v>103.84</v>
      </c>
      <c r="H16" s="12">
        <v>92.6</v>
      </c>
      <c r="I16" s="12">
        <v>103.9</v>
      </c>
      <c r="J16" s="12">
        <v>115.49</v>
      </c>
      <c r="K16" s="12">
        <v>103.37</v>
      </c>
      <c r="L16" s="12">
        <v>100.3</v>
      </c>
      <c r="M16" s="13" t="s">
        <v>50</v>
      </c>
      <c r="N16" s="14">
        <v>2.4750000000000001E-2</v>
      </c>
      <c r="O16" s="15">
        <f>SUM(N16:N18)</f>
        <v>8.2500000000000004E-2</v>
      </c>
      <c r="P16" s="2"/>
      <c r="Q16" s="13" t="s">
        <v>50</v>
      </c>
    </row>
    <row r="17" spans="1:21" ht="16.5" thickTop="1" thickBot="1">
      <c r="A17" s="2">
        <v>14</v>
      </c>
      <c r="B17" s="29" t="s">
        <v>18</v>
      </c>
      <c r="C17" s="34" t="s">
        <v>20</v>
      </c>
      <c r="D17" s="16" t="s">
        <v>18</v>
      </c>
      <c r="E17" s="12">
        <v>89.03</v>
      </c>
      <c r="F17" s="12">
        <v>90.87</v>
      </c>
      <c r="G17" s="12">
        <v>101.41</v>
      </c>
      <c r="H17" s="12">
        <v>90.81</v>
      </c>
      <c r="I17" s="12">
        <v>101.32</v>
      </c>
      <c r="J17" s="12">
        <v>112.78</v>
      </c>
      <c r="K17" s="12">
        <v>101.53</v>
      </c>
      <c r="L17" s="12">
        <v>98.69</v>
      </c>
      <c r="M17" s="13" t="s">
        <v>51</v>
      </c>
      <c r="N17" s="17">
        <v>4.1250000000000002E-2</v>
      </c>
      <c r="O17" s="18"/>
      <c r="P17" s="2"/>
      <c r="Q17" s="13" t="s">
        <v>51</v>
      </c>
    </row>
    <row r="18" spans="1:21" ht="16.5" thickTop="1" thickBot="1">
      <c r="A18" s="2">
        <v>15</v>
      </c>
      <c r="B18" s="29" t="s">
        <v>18</v>
      </c>
      <c r="C18" s="34" t="s">
        <v>20</v>
      </c>
      <c r="D18" s="35" t="s">
        <v>20</v>
      </c>
      <c r="E18" s="12">
        <v>87.62</v>
      </c>
      <c r="F18" s="12">
        <v>89.26</v>
      </c>
      <c r="G18" s="12">
        <v>99.62</v>
      </c>
      <c r="H18" s="12">
        <v>89.46</v>
      </c>
      <c r="I18" s="12">
        <v>99.41</v>
      </c>
      <c r="J18" s="12">
        <v>110.59</v>
      </c>
      <c r="K18" s="12">
        <v>99.76</v>
      </c>
      <c r="L18" s="12">
        <v>97.46</v>
      </c>
      <c r="M18" s="13" t="s">
        <v>52</v>
      </c>
      <c r="N18" s="17">
        <v>1.6500000000000001E-2</v>
      </c>
      <c r="O18" s="19"/>
      <c r="P18" s="2"/>
      <c r="Q18" s="13" t="s">
        <v>52</v>
      </c>
    </row>
    <row r="19" spans="1:21" ht="15.75" thickBot="1">
      <c r="A19" s="2">
        <v>16</v>
      </c>
      <c r="B19" s="29" t="s">
        <v>18</v>
      </c>
      <c r="C19" s="30" t="s">
        <v>18</v>
      </c>
      <c r="D19" s="38" t="s">
        <v>19</v>
      </c>
      <c r="E19" s="12">
        <v>125.79</v>
      </c>
      <c r="F19" s="12">
        <v>129.54</v>
      </c>
      <c r="G19" s="12">
        <v>149.01</v>
      </c>
      <c r="H19" s="12">
        <v>128.38</v>
      </c>
      <c r="I19" s="12">
        <v>149.44</v>
      </c>
      <c r="J19" s="12">
        <v>170.9</v>
      </c>
      <c r="K19" s="12">
        <v>147.08000000000001</v>
      </c>
      <c r="L19" s="12">
        <v>143.31</v>
      </c>
      <c r="M19" s="13" t="s">
        <v>53</v>
      </c>
      <c r="N19" s="20">
        <v>8.2500000000000004E-2</v>
      </c>
      <c r="O19" s="15">
        <f>SUM(N19:N21)</f>
        <v>0.27500000000000002</v>
      </c>
      <c r="P19" s="2"/>
      <c r="Q19" s="13" t="s">
        <v>53</v>
      </c>
    </row>
    <row r="20" spans="1:21" ht="15.75" thickBot="1">
      <c r="A20" s="2">
        <v>17</v>
      </c>
      <c r="B20" s="29" t="s">
        <v>18</v>
      </c>
      <c r="C20" s="30" t="s">
        <v>18</v>
      </c>
      <c r="D20" s="21" t="s">
        <v>18</v>
      </c>
      <c r="E20" s="12">
        <v>124.09</v>
      </c>
      <c r="F20" s="12">
        <v>127.39</v>
      </c>
      <c r="G20" s="12">
        <v>146.33000000000001</v>
      </c>
      <c r="H20" s="12">
        <v>127.13</v>
      </c>
      <c r="I20" s="12">
        <v>146.56</v>
      </c>
      <c r="J20" s="12">
        <v>166.48</v>
      </c>
      <c r="K20" s="12">
        <v>144.68</v>
      </c>
      <c r="L20" s="12">
        <v>141.19999999999999</v>
      </c>
      <c r="M20" s="13" t="s">
        <v>54</v>
      </c>
      <c r="N20" s="22">
        <v>0.13750000000000001</v>
      </c>
      <c r="O20" s="18"/>
      <c r="P20" s="2"/>
      <c r="Q20" s="13" t="s">
        <v>54</v>
      </c>
    </row>
    <row r="21" spans="1:21" ht="15.75" thickBot="1">
      <c r="A21" s="2">
        <v>18</v>
      </c>
      <c r="B21" s="29" t="s">
        <v>18</v>
      </c>
      <c r="C21" s="30" t="s">
        <v>18</v>
      </c>
      <c r="D21" s="23" t="s">
        <v>28</v>
      </c>
      <c r="E21" s="12">
        <v>122.34</v>
      </c>
      <c r="F21" s="12">
        <v>125.14</v>
      </c>
      <c r="G21" s="12">
        <v>143.65</v>
      </c>
      <c r="H21" s="12">
        <v>125.18</v>
      </c>
      <c r="I21" s="12">
        <v>143.81</v>
      </c>
      <c r="J21" s="12">
        <v>162.85</v>
      </c>
      <c r="K21" s="12">
        <v>142.5</v>
      </c>
      <c r="L21" s="12">
        <v>139.41999999999999</v>
      </c>
      <c r="M21" s="13" t="s">
        <v>55</v>
      </c>
      <c r="N21" s="24">
        <v>5.5000000000000007E-2</v>
      </c>
      <c r="O21" s="19"/>
      <c r="P21" s="2"/>
      <c r="Q21" s="13" t="s">
        <v>55</v>
      </c>
    </row>
    <row r="22" spans="1:21" ht="15.75" customHeight="1" thickBot="1">
      <c r="A22" s="2">
        <v>19</v>
      </c>
      <c r="B22" s="29" t="s">
        <v>18</v>
      </c>
      <c r="C22" s="36" t="s">
        <v>19</v>
      </c>
      <c r="D22" s="37" t="s">
        <v>19</v>
      </c>
      <c r="E22" s="12">
        <v>180.88</v>
      </c>
      <c r="F22" s="12">
        <v>186.61</v>
      </c>
      <c r="G22" s="12">
        <v>230.88</v>
      </c>
      <c r="H22" s="12">
        <v>186.56</v>
      </c>
      <c r="I22" s="12">
        <v>231.05</v>
      </c>
      <c r="J22" s="12">
        <v>277.20999999999998</v>
      </c>
      <c r="K22" s="12">
        <v>225.87</v>
      </c>
      <c r="L22" s="12">
        <v>218.68</v>
      </c>
      <c r="M22" s="13" t="s">
        <v>56</v>
      </c>
      <c r="N22" s="17">
        <v>5.7749999999999996E-2</v>
      </c>
      <c r="O22" s="15">
        <f>SUM(N22:N24)</f>
        <v>0.1925</v>
      </c>
      <c r="P22" s="2"/>
      <c r="Q22" s="13" t="s">
        <v>56</v>
      </c>
    </row>
    <row r="23" spans="1:21" ht="15.75" thickBot="1">
      <c r="A23" s="2">
        <v>20</v>
      </c>
      <c r="B23" s="29" t="s">
        <v>18</v>
      </c>
      <c r="C23" s="36" t="s">
        <v>19</v>
      </c>
      <c r="D23" s="16" t="s">
        <v>18</v>
      </c>
      <c r="E23" s="12">
        <v>178.22</v>
      </c>
      <c r="F23" s="12">
        <v>183.24</v>
      </c>
      <c r="G23" s="12">
        <v>225.98</v>
      </c>
      <c r="H23" s="12">
        <v>183.88</v>
      </c>
      <c r="I23" s="12">
        <v>226.24</v>
      </c>
      <c r="J23" s="12">
        <v>269.77</v>
      </c>
      <c r="K23" s="12">
        <v>221.91</v>
      </c>
      <c r="L23" s="12">
        <v>215.8</v>
      </c>
      <c r="M23" s="13" t="s">
        <v>57</v>
      </c>
      <c r="N23" s="17">
        <v>9.6250000000000002E-2</v>
      </c>
      <c r="O23" s="18"/>
      <c r="P23" s="2"/>
      <c r="Q23" s="13" t="s">
        <v>57</v>
      </c>
    </row>
    <row r="24" spans="1:21" ht="15.75" thickBot="1">
      <c r="A24" s="2">
        <v>21</v>
      </c>
      <c r="B24" s="29" t="s">
        <v>18</v>
      </c>
      <c r="C24" s="36" t="s">
        <v>19</v>
      </c>
      <c r="D24" s="35" t="s">
        <v>20</v>
      </c>
      <c r="E24" s="12">
        <v>176.56</v>
      </c>
      <c r="F24" s="12">
        <v>181.06</v>
      </c>
      <c r="G24" s="12">
        <v>222.54</v>
      </c>
      <c r="H24" s="12">
        <v>182.45</v>
      </c>
      <c r="I24" s="12">
        <v>222.57</v>
      </c>
      <c r="J24" s="12">
        <v>263.45999999999998</v>
      </c>
      <c r="K24" s="12">
        <v>219.65</v>
      </c>
      <c r="L24" s="12">
        <v>213.31</v>
      </c>
      <c r="M24" s="13" t="s">
        <v>58</v>
      </c>
      <c r="N24" s="25">
        <v>3.8500000000000006E-2</v>
      </c>
      <c r="O24" s="19"/>
      <c r="P24" s="2"/>
      <c r="Q24" s="13" t="s">
        <v>58</v>
      </c>
    </row>
    <row r="25" spans="1:21" ht="15.75" customHeight="1" thickBot="1">
      <c r="A25" s="2">
        <v>22</v>
      </c>
      <c r="B25" s="32" t="s">
        <v>19</v>
      </c>
      <c r="C25" s="33" t="s">
        <v>20</v>
      </c>
      <c r="D25" s="37" t="s">
        <v>19</v>
      </c>
      <c r="E25" s="12">
        <v>86.61</v>
      </c>
      <c r="F25" s="12">
        <v>88.75</v>
      </c>
      <c r="G25" s="12">
        <v>106</v>
      </c>
      <c r="H25" s="12">
        <v>88.9</v>
      </c>
      <c r="I25" s="12">
        <v>105.92</v>
      </c>
      <c r="J25" s="12">
        <v>123.56</v>
      </c>
      <c r="K25" s="12">
        <v>106.23</v>
      </c>
      <c r="L25" s="12">
        <v>101.57</v>
      </c>
      <c r="M25" s="13" t="s">
        <v>60</v>
      </c>
      <c r="N25" s="24">
        <v>6.7499999999999999E-3</v>
      </c>
      <c r="O25" s="15">
        <f>SUM(N25:N27)</f>
        <v>2.2499999999999999E-2</v>
      </c>
      <c r="P25" s="2"/>
      <c r="Q25" s="13" t="s">
        <v>60</v>
      </c>
    </row>
    <row r="26" spans="1:21" ht="15.75" thickBot="1">
      <c r="A26" s="2">
        <v>23</v>
      </c>
      <c r="B26" s="32" t="s">
        <v>19</v>
      </c>
      <c r="C26" s="33" t="s">
        <v>20</v>
      </c>
      <c r="D26" s="16" t="s">
        <v>18</v>
      </c>
      <c r="E26" s="12">
        <v>84.68</v>
      </c>
      <c r="F26" s="12">
        <v>86.54</v>
      </c>
      <c r="G26" s="12">
        <v>103.97</v>
      </c>
      <c r="H26" s="12">
        <v>87.06</v>
      </c>
      <c r="I26" s="12">
        <v>103.71</v>
      </c>
      <c r="J26" s="12">
        <v>120.9</v>
      </c>
      <c r="K26" s="12">
        <v>104.19</v>
      </c>
      <c r="L26" s="12">
        <v>99.92</v>
      </c>
      <c r="M26" s="13" t="s">
        <v>61</v>
      </c>
      <c r="N26" s="17">
        <v>1.125E-2</v>
      </c>
      <c r="O26" s="18"/>
      <c r="P26" s="2"/>
      <c r="Q26" s="13" t="s">
        <v>61</v>
      </c>
    </row>
    <row r="27" spans="1:21" ht="15.75" thickBot="1">
      <c r="A27" s="2">
        <v>24</v>
      </c>
      <c r="B27" s="32" t="s">
        <v>19</v>
      </c>
      <c r="C27" s="33" t="s">
        <v>20</v>
      </c>
      <c r="D27" s="35" t="s">
        <v>20</v>
      </c>
      <c r="E27" s="12">
        <v>83.27</v>
      </c>
      <c r="F27" s="12">
        <v>84.84</v>
      </c>
      <c r="G27" s="12">
        <v>102.18</v>
      </c>
      <c r="H27" s="12">
        <v>85.69</v>
      </c>
      <c r="I27" s="12">
        <v>101.84</v>
      </c>
      <c r="J27" s="12">
        <v>118.67</v>
      </c>
      <c r="K27" s="12">
        <v>102.42</v>
      </c>
      <c r="L27" s="12">
        <v>98.7</v>
      </c>
      <c r="M27" s="13" t="s">
        <v>62</v>
      </c>
      <c r="N27" s="17">
        <v>4.4999999999999997E-3</v>
      </c>
      <c r="O27" s="19"/>
      <c r="P27" s="2"/>
      <c r="Q27" s="13" t="s">
        <v>62</v>
      </c>
    </row>
    <row r="28" spans="1:21" ht="15.75" customHeight="1" thickBot="1">
      <c r="A28" s="2">
        <v>25</v>
      </c>
      <c r="B28" s="32" t="s">
        <v>19</v>
      </c>
      <c r="C28" s="30" t="s">
        <v>18</v>
      </c>
      <c r="D28" s="37" t="s">
        <v>19</v>
      </c>
      <c r="E28" s="12">
        <v>120.37</v>
      </c>
      <c r="F28" s="12">
        <v>124.18</v>
      </c>
      <c r="G28" s="12">
        <v>154.54</v>
      </c>
      <c r="H28" s="12">
        <v>124.05</v>
      </c>
      <c r="I28" s="12">
        <v>154.38</v>
      </c>
      <c r="J28" s="12">
        <v>184.27</v>
      </c>
      <c r="K28" s="12">
        <v>152.83000000000001</v>
      </c>
      <c r="L28" s="12">
        <v>145.87</v>
      </c>
      <c r="M28" s="13" t="s">
        <v>63</v>
      </c>
      <c r="N28" s="17">
        <v>2.2499999999999999E-2</v>
      </c>
      <c r="O28" s="15">
        <f>SUM(N28:N30)</f>
        <v>7.4999999999999997E-2</v>
      </c>
      <c r="P28" s="2"/>
      <c r="Q28" s="13" t="s">
        <v>63</v>
      </c>
    </row>
    <row r="29" spans="1:21" ht="15.75" thickBot="1">
      <c r="A29" s="2">
        <v>26</v>
      </c>
      <c r="B29" s="32" t="s">
        <v>19</v>
      </c>
      <c r="C29" s="30" t="s">
        <v>18</v>
      </c>
      <c r="D29" s="16" t="s">
        <v>18</v>
      </c>
      <c r="E29" s="12">
        <v>117.92</v>
      </c>
      <c r="F29" s="12">
        <v>121.25</v>
      </c>
      <c r="G29" s="12">
        <v>151.02000000000001</v>
      </c>
      <c r="H29" s="12">
        <v>121.79</v>
      </c>
      <c r="I29" s="12">
        <v>150.69999999999999</v>
      </c>
      <c r="J29" s="12">
        <v>179.9</v>
      </c>
      <c r="K29" s="12">
        <v>149.47</v>
      </c>
      <c r="L29" s="12">
        <v>143.72</v>
      </c>
      <c r="M29" s="13" t="s">
        <v>64</v>
      </c>
      <c r="N29" s="17">
        <v>3.7499999999999999E-2</v>
      </c>
      <c r="O29" s="18"/>
      <c r="P29" s="2"/>
      <c r="Q29" s="13" t="s">
        <v>64</v>
      </c>
    </row>
    <row r="30" spans="1:21" ht="15.75" thickBot="1">
      <c r="A30" s="2">
        <v>27</v>
      </c>
      <c r="B30" s="32" t="s">
        <v>19</v>
      </c>
      <c r="C30" s="30" t="s">
        <v>18</v>
      </c>
      <c r="D30" s="35" t="s">
        <v>20</v>
      </c>
      <c r="E30" s="12">
        <v>116.09</v>
      </c>
      <c r="F30" s="12">
        <v>118.92</v>
      </c>
      <c r="G30" s="12">
        <v>148.32</v>
      </c>
      <c r="H30" s="12">
        <v>119.97</v>
      </c>
      <c r="I30" s="12">
        <v>147.79</v>
      </c>
      <c r="J30" s="12">
        <v>176.32</v>
      </c>
      <c r="K30" s="12">
        <v>147.43</v>
      </c>
      <c r="L30" s="12">
        <v>141.99</v>
      </c>
      <c r="M30" s="13" t="s">
        <v>65</v>
      </c>
      <c r="N30" s="17">
        <v>1.4999999999999999E-2</v>
      </c>
      <c r="O30" s="19"/>
      <c r="P30" s="2"/>
      <c r="Q30" s="13" t="s">
        <v>65</v>
      </c>
    </row>
    <row r="31" spans="1:21" ht="15.75" customHeight="1" thickBot="1">
      <c r="A31" s="2">
        <v>28</v>
      </c>
      <c r="B31" s="32" t="s">
        <v>19</v>
      </c>
      <c r="C31" s="36" t="s">
        <v>19</v>
      </c>
      <c r="D31" s="37" t="s">
        <v>19</v>
      </c>
      <c r="E31" s="12">
        <v>170.26</v>
      </c>
      <c r="F31" s="12">
        <v>176.1</v>
      </c>
      <c r="G31" s="12">
        <v>241.04</v>
      </c>
      <c r="H31" s="12">
        <v>177.56</v>
      </c>
      <c r="I31" s="12">
        <v>240.08</v>
      </c>
      <c r="J31" s="12">
        <v>302.97000000000003</v>
      </c>
      <c r="K31" s="12">
        <v>235.01</v>
      </c>
      <c r="L31" s="12">
        <v>223.6</v>
      </c>
      <c r="M31" s="13" t="s">
        <v>66</v>
      </c>
      <c r="N31" s="17">
        <v>1.575E-2</v>
      </c>
      <c r="O31" s="15">
        <f>SUM(N31:N33)</f>
        <v>5.2499999999999998E-2</v>
      </c>
      <c r="P31" s="2"/>
      <c r="Q31" s="13" t="s">
        <v>66</v>
      </c>
      <c r="U31" s="27"/>
    </row>
    <row r="32" spans="1:21" ht="15.75" thickBot="1">
      <c r="A32" s="2">
        <v>29</v>
      </c>
      <c r="B32" s="32" t="s">
        <v>19</v>
      </c>
      <c r="C32" s="36" t="s">
        <v>19</v>
      </c>
      <c r="D32" s="16" t="s">
        <v>18</v>
      </c>
      <c r="E32" s="12">
        <v>167.96</v>
      </c>
      <c r="F32" s="12">
        <v>172.88</v>
      </c>
      <c r="G32" s="12">
        <v>236.5</v>
      </c>
      <c r="H32" s="12">
        <v>175.5</v>
      </c>
      <c r="I32" s="12">
        <v>235.37</v>
      </c>
      <c r="J32" s="12">
        <v>295.31</v>
      </c>
      <c r="K32" s="12">
        <v>232.14</v>
      </c>
      <c r="L32" s="12">
        <v>220.67</v>
      </c>
      <c r="M32" s="13" t="s">
        <v>67</v>
      </c>
      <c r="N32" s="17">
        <v>2.6249999999999999E-2</v>
      </c>
      <c r="O32" s="18"/>
      <c r="P32" s="2"/>
      <c r="Q32" s="13" t="s">
        <v>67</v>
      </c>
    </row>
    <row r="33" spans="1:17" ht="15.75" thickBot="1">
      <c r="A33" s="2">
        <v>30</v>
      </c>
      <c r="B33" s="32" t="s">
        <v>19</v>
      </c>
      <c r="C33" s="36" t="s">
        <v>19</v>
      </c>
      <c r="D33" s="35" t="s">
        <v>20</v>
      </c>
      <c r="E33" s="12">
        <v>165.53</v>
      </c>
      <c r="F33" s="12">
        <v>169.96</v>
      </c>
      <c r="G33" s="12">
        <v>232.36</v>
      </c>
      <c r="H33" s="12">
        <v>173.22</v>
      </c>
      <c r="I33" s="12">
        <v>231.21</v>
      </c>
      <c r="J33" s="12">
        <v>289.11</v>
      </c>
      <c r="K33" s="12">
        <v>229.57</v>
      </c>
      <c r="L33" s="12">
        <v>218.31</v>
      </c>
      <c r="M33" s="13" t="s">
        <v>68</v>
      </c>
      <c r="N33" s="25">
        <v>1.0500000000000001E-2</v>
      </c>
      <c r="O33" s="26"/>
      <c r="P33" s="2"/>
      <c r="Q33" s="13" t="s">
        <v>68</v>
      </c>
    </row>
    <row r="34" spans="1:17">
      <c r="E34" s="12"/>
      <c r="F34" s="12"/>
      <c r="G34" s="12"/>
      <c r="H34" s="12"/>
      <c r="I34" s="12"/>
      <c r="J34" s="12"/>
      <c r="K34" s="12"/>
      <c r="L34" s="12"/>
    </row>
  </sheetData>
  <mergeCells count="11">
    <mergeCell ref="G5:G6"/>
    <mergeCell ref="B5:B6"/>
    <mergeCell ref="C5:C6"/>
    <mergeCell ref="D5:D6"/>
    <mergeCell ref="E5:E6"/>
    <mergeCell ref="F5:F6"/>
    <mergeCell ref="H5:H6"/>
    <mergeCell ref="I5:I6"/>
    <mergeCell ref="J5:J6"/>
    <mergeCell ref="K5:K6"/>
    <mergeCell ref="L5:L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34"/>
  <sheetViews>
    <sheetView topLeftCell="B1" workbookViewId="0">
      <selection activeCell="G24" sqref="G24"/>
    </sheetView>
  </sheetViews>
  <sheetFormatPr defaultRowHeight="15"/>
  <cols>
    <col min="1" max="1" width="13.28515625" bestFit="1" customWidth="1"/>
    <col min="2" max="2" width="9.140625" style="1"/>
    <col min="4" max="4" width="14.140625" bestFit="1" customWidth="1"/>
    <col min="5" max="12" width="10.7109375" customWidth="1"/>
    <col min="13" max="13" width="24.42578125" bestFit="1" customWidth="1"/>
    <col min="15" max="15" width="15.7109375" customWidth="1"/>
  </cols>
  <sheetData>
    <row r="2" spans="1:15">
      <c r="E2" s="2">
        <v>14</v>
      </c>
      <c r="F2" s="2">
        <v>12</v>
      </c>
      <c r="G2" s="2">
        <v>6</v>
      </c>
      <c r="H2" s="2">
        <v>13</v>
      </c>
      <c r="I2" s="2">
        <v>4</v>
      </c>
      <c r="J2" s="2">
        <v>1</v>
      </c>
      <c r="K2" s="2">
        <v>2</v>
      </c>
      <c r="L2" s="2">
        <v>7</v>
      </c>
    </row>
    <row r="3" spans="1:15" ht="15.75" thickBot="1">
      <c r="E3" s="2">
        <v>4</v>
      </c>
      <c r="F3" s="2">
        <v>7</v>
      </c>
      <c r="G3" s="2">
        <v>8</v>
      </c>
      <c r="H3" s="2">
        <v>9</v>
      </c>
      <c r="I3" s="2">
        <v>10</v>
      </c>
      <c r="J3" s="2">
        <v>12</v>
      </c>
      <c r="K3" s="2">
        <v>14</v>
      </c>
      <c r="L3" s="2">
        <v>16</v>
      </c>
    </row>
    <row r="4" spans="1:15" ht="15.75" thickBot="1">
      <c r="A4">
        <v>1</v>
      </c>
      <c r="E4" s="68">
        <v>1</v>
      </c>
      <c r="F4" s="69">
        <v>2</v>
      </c>
      <c r="G4" s="69">
        <v>3</v>
      </c>
      <c r="H4" s="69">
        <v>4</v>
      </c>
      <c r="I4" s="69">
        <v>5</v>
      </c>
      <c r="J4" s="69">
        <v>6</v>
      </c>
      <c r="K4" s="69">
        <v>7</v>
      </c>
      <c r="L4" s="69">
        <v>8</v>
      </c>
    </row>
    <row r="5" spans="1:15" ht="15.75" customHeight="1" thickBot="1">
      <c r="A5" s="101" t="s">
        <v>76</v>
      </c>
      <c r="B5" s="98">
        <f>Variables!B4</f>
        <v>7.0499999999999993E-2</v>
      </c>
      <c r="E5" s="5" t="s">
        <v>3</v>
      </c>
      <c r="F5" s="6" t="s">
        <v>9</v>
      </c>
      <c r="G5" s="6" t="s">
        <v>14</v>
      </c>
      <c r="H5" s="6" t="s">
        <v>13</v>
      </c>
      <c r="I5" s="6" t="s">
        <v>6</v>
      </c>
      <c r="J5" s="6" t="s">
        <v>8</v>
      </c>
      <c r="K5" s="6" t="s">
        <v>15</v>
      </c>
      <c r="L5" s="6" t="s">
        <v>11</v>
      </c>
      <c r="M5" s="99" t="s">
        <v>71</v>
      </c>
      <c r="O5" s="27"/>
    </row>
    <row r="6" spans="1:15" ht="15.75" customHeight="1" thickTop="1">
      <c r="A6">
        <v>1</v>
      </c>
      <c r="B6" s="181" t="s">
        <v>29</v>
      </c>
      <c r="C6" s="183" t="s">
        <v>30</v>
      </c>
      <c r="D6" s="102" t="s">
        <v>31</v>
      </c>
      <c r="E6" s="134" t="s">
        <v>25</v>
      </c>
      <c r="F6" s="134" t="s">
        <v>26</v>
      </c>
      <c r="G6" s="134" t="s">
        <v>27</v>
      </c>
      <c r="H6" s="134" t="s">
        <v>24</v>
      </c>
      <c r="I6" s="134" t="s">
        <v>23</v>
      </c>
      <c r="J6" s="134" t="s">
        <v>17</v>
      </c>
      <c r="K6" s="134" t="s">
        <v>21</v>
      </c>
      <c r="L6" s="134" t="s">
        <v>22</v>
      </c>
      <c r="M6" s="179" t="str">
        <f>Variables!B2</f>
        <v>All Gas</v>
      </c>
      <c r="O6" s="96"/>
    </row>
    <row r="7" spans="1:15" ht="15.75" customHeight="1" thickBot="1">
      <c r="A7" s="28">
        <v>2</v>
      </c>
      <c r="B7" s="182"/>
      <c r="C7" s="184"/>
      <c r="D7" s="103"/>
      <c r="E7" s="135"/>
      <c r="F7" s="135"/>
      <c r="G7" s="135"/>
      <c r="H7" s="135"/>
      <c r="I7" s="135"/>
      <c r="J7" s="135"/>
      <c r="K7" s="135"/>
      <c r="L7" s="135"/>
      <c r="M7" s="180"/>
    </row>
    <row r="8" spans="1:15" ht="15.75" thickBot="1">
      <c r="A8">
        <v>3</v>
      </c>
      <c r="B8" s="169" t="s">
        <v>33</v>
      </c>
      <c r="C8" s="172" t="s">
        <v>34</v>
      </c>
      <c r="D8" s="89" t="s">
        <v>35</v>
      </c>
      <c r="E8" s="97">
        <f>'50 Yrs Ref'!E7</f>
        <v>94.27</v>
      </c>
      <c r="F8" s="97">
        <f>'50 Yrs Ref'!F7</f>
        <v>96</v>
      </c>
      <c r="G8" s="97">
        <f>'50 Yrs Ref'!G7</f>
        <v>100.53</v>
      </c>
      <c r="H8" s="97">
        <f>'50 Yrs Ref'!H7</f>
        <v>94.98</v>
      </c>
      <c r="I8" s="97">
        <f>'50 Yrs Ref'!I7</f>
        <v>101.36</v>
      </c>
      <c r="J8" s="97">
        <f>'50 Yrs Ref'!J7</f>
        <v>108.68</v>
      </c>
      <c r="K8" s="97">
        <f>'50 Yrs Ref'!K7</f>
        <v>101.42</v>
      </c>
      <c r="L8" s="97">
        <f>'50 Yrs Ref'!L7</f>
        <v>99.39</v>
      </c>
      <c r="M8" s="100">
        <f>HLOOKUP($M$6,'50 Yrs Ref'!$E$5:$L$33,A8, FALSE)</f>
        <v>108.68</v>
      </c>
      <c r="N8" s="76" t="s">
        <v>36</v>
      </c>
    </row>
    <row r="9" spans="1:15" ht="15.75" thickBot="1">
      <c r="A9">
        <v>4</v>
      </c>
      <c r="B9" s="170"/>
      <c r="C9" s="173"/>
      <c r="D9" s="90" t="s">
        <v>37</v>
      </c>
      <c r="E9" s="97">
        <f>'50 Yrs Ref'!E8</f>
        <v>92.59</v>
      </c>
      <c r="F9" s="97">
        <f>'50 Yrs Ref'!F8</f>
        <v>94.28</v>
      </c>
      <c r="G9" s="97">
        <f>'50 Yrs Ref'!G8</f>
        <v>98.52</v>
      </c>
      <c r="H9" s="97">
        <f>'50 Yrs Ref'!H8</f>
        <v>93.53</v>
      </c>
      <c r="I9" s="97">
        <f>'50 Yrs Ref'!I8</f>
        <v>99.36</v>
      </c>
      <c r="J9" s="97">
        <f>'50 Yrs Ref'!J8</f>
        <v>105.93</v>
      </c>
      <c r="K9" s="97">
        <f>'50 Yrs Ref'!K8</f>
        <v>99.52</v>
      </c>
      <c r="L9" s="97">
        <f>'50 Yrs Ref'!L8</f>
        <v>97.91</v>
      </c>
      <c r="M9" s="100">
        <f>HLOOKUP($M$6,'50 Yrs Ref'!$E$5:$L$33,A9, FALSE)</f>
        <v>105.93</v>
      </c>
      <c r="N9" s="76" t="s">
        <v>38</v>
      </c>
    </row>
    <row r="10" spans="1:15" ht="15.75" thickBot="1">
      <c r="A10">
        <v>5</v>
      </c>
      <c r="B10" s="170"/>
      <c r="C10" s="174"/>
      <c r="D10" s="91" t="s">
        <v>39</v>
      </c>
      <c r="E10" s="97">
        <f>'50 Yrs Ref'!E9</f>
        <v>91.87</v>
      </c>
      <c r="F10" s="97">
        <f>'50 Yrs Ref'!F9</f>
        <v>93.35</v>
      </c>
      <c r="G10" s="97">
        <f>'50 Yrs Ref'!G9</f>
        <v>97.54</v>
      </c>
      <c r="H10" s="97">
        <f>'50 Yrs Ref'!H9</f>
        <v>92.84</v>
      </c>
      <c r="I10" s="97">
        <f>'50 Yrs Ref'!I9</f>
        <v>97.94</v>
      </c>
      <c r="J10" s="97">
        <f>'50 Yrs Ref'!J9</f>
        <v>103.73</v>
      </c>
      <c r="K10" s="97">
        <f>'50 Yrs Ref'!K9</f>
        <v>97.96</v>
      </c>
      <c r="L10" s="97">
        <f>'50 Yrs Ref'!L9</f>
        <v>96.61</v>
      </c>
      <c r="M10" s="100">
        <f>HLOOKUP($M$6,'50 Yrs Ref'!$E$5:$L$33,A10, FALSE)</f>
        <v>103.73</v>
      </c>
      <c r="N10" s="76" t="s">
        <v>40</v>
      </c>
    </row>
    <row r="11" spans="1:15" ht="15.75" thickBot="1">
      <c r="A11">
        <v>6</v>
      </c>
      <c r="B11" s="170"/>
      <c r="C11" s="175" t="s">
        <v>37</v>
      </c>
      <c r="D11" s="89" t="s">
        <v>35</v>
      </c>
      <c r="E11" s="97">
        <f>'50 Yrs Ref'!E10</f>
        <v>131.09</v>
      </c>
      <c r="F11" s="97">
        <f>'50 Yrs Ref'!F10</f>
        <v>134.97</v>
      </c>
      <c r="G11" s="97">
        <f>'50 Yrs Ref'!G10</f>
        <v>144.25</v>
      </c>
      <c r="H11" s="97">
        <f>'50 Yrs Ref'!H10</f>
        <v>132.38</v>
      </c>
      <c r="I11" s="97">
        <f>'50 Yrs Ref'!I10</f>
        <v>145.49</v>
      </c>
      <c r="J11" s="97">
        <f>'50 Yrs Ref'!J10</f>
        <v>160.68</v>
      </c>
      <c r="K11" s="97">
        <f>'50 Yrs Ref'!K10</f>
        <v>142.04</v>
      </c>
      <c r="L11" s="97">
        <f>'50 Yrs Ref'!L10</f>
        <v>142.53</v>
      </c>
      <c r="M11" s="100">
        <f>HLOOKUP($M$6,'50 Yrs Ref'!$E$5:$L$33,A11, FALSE)</f>
        <v>160.68</v>
      </c>
      <c r="N11" s="76" t="s">
        <v>41</v>
      </c>
    </row>
    <row r="12" spans="1:15" ht="15.75" thickBot="1">
      <c r="A12">
        <v>7</v>
      </c>
      <c r="B12" s="170"/>
      <c r="C12" s="173"/>
      <c r="D12" s="90" t="s">
        <v>37</v>
      </c>
      <c r="E12" s="97">
        <f>'50 Yrs Ref'!E11</f>
        <v>130.34</v>
      </c>
      <c r="F12" s="97">
        <f>'50 Yrs Ref'!F11</f>
        <v>133.33000000000001</v>
      </c>
      <c r="G12" s="97">
        <f>'50 Yrs Ref'!G11</f>
        <v>142.37</v>
      </c>
      <c r="H12" s="97">
        <f>'50 Yrs Ref'!H11</f>
        <v>131.71</v>
      </c>
      <c r="I12" s="97">
        <f>'50 Yrs Ref'!I11</f>
        <v>143.38999999999999</v>
      </c>
      <c r="J12" s="97">
        <f>'50 Yrs Ref'!J11</f>
        <v>156.15</v>
      </c>
      <c r="K12" s="97">
        <f>'50 Yrs Ref'!K11</f>
        <v>139.85</v>
      </c>
      <c r="L12" s="97">
        <f>'50 Yrs Ref'!L11</f>
        <v>140.46</v>
      </c>
      <c r="M12" s="100">
        <f>HLOOKUP($M$6,'50 Yrs Ref'!$E$5:$L$33,A12, FALSE)</f>
        <v>156.15</v>
      </c>
      <c r="N12" s="76" t="s">
        <v>42</v>
      </c>
    </row>
    <row r="13" spans="1:15" ht="15.75" thickBot="1">
      <c r="A13">
        <v>8</v>
      </c>
      <c r="B13" s="170"/>
      <c r="C13" s="174"/>
      <c r="D13" s="91" t="s">
        <v>39</v>
      </c>
      <c r="E13" s="97">
        <f>'50 Yrs Ref'!E12</f>
        <v>128.84</v>
      </c>
      <c r="F13" s="97">
        <f>'50 Yrs Ref'!F12</f>
        <v>131.41</v>
      </c>
      <c r="G13" s="97">
        <f>'50 Yrs Ref'!G12</f>
        <v>140.11000000000001</v>
      </c>
      <c r="H13" s="97">
        <f>'50 Yrs Ref'!H12</f>
        <v>130.33000000000001</v>
      </c>
      <c r="I13" s="97">
        <f>'50 Yrs Ref'!I12</f>
        <v>141.04</v>
      </c>
      <c r="J13" s="97">
        <f>'50 Yrs Ref'!J12</f>
        <v>152.6</v>
      </c>
      <c r="K13" s="97">
        <f>'50 Yrs Ref'!K12</f>
        <v>138.83000000000001</v>
      </c>
      <c r="L13" s="97">
        <f>'50 Yrs Ref'!L12</f>
        <v>138.71</v>
      </c>
      <c r="M13" s="100">
        <f>HLOOKUP($M$6,'50 Yrs Ref'!$E$5:$L$33,A13, FALSE)</f>
        <v>152.6</v>
      </c>
      <c r="N13" s="76" t="s">
        <v>43</v>
      </c>
    </row>
    <row r="14" spans="1:15" ht="15.75" thickBot="1">
      <c r="A14">
        <v>9</v>
      </c>
      <c r="B14" s="170"/>
      <c r="C14" s="176" t="s">
        <v>45</v>
      </c>
      <c r="D14" s="89" t="s">
        <v>35</v>
      </c>
      <c r="E14" s="97">
        <f>'50 Yrs Ref'!E13</f>
        <v>194.08</v>
      </c>
      <c r="F14" s="97">
        <f>'50 Yrs Ref'!F13</f>
        <v>199.02</v>
      </c>
      <c r="G14" s="97">
        <f>'50 Yrs Ref'!G13</f>
        <v>224.5</v>
      </c>
      <c r="H14" s="97">
        <f>'50 Yrs Ref'!H13</f>
        <v>196.43</v>
      </c>
      <c r="I14" s="97">
        <f>'50 Yrs Ref'!I13</f>
        <v>225.92</v>
      </c>
      <c r="J14" s="97">
        <f>'50 Yrs Ref'!J13</f>
        <v>257.70999999999998</v>
      </c>
      <c r="K14" s="97">
        <f>'50 Yrs Ref'!K13</f>
        <v>215.03</v>
      </c>
      <c r="L14" s="97">
        <f>'50 Yrs Ref'!L13</f>
        <v>217.05</v>
      </c>
      <c r="M14" s="100">
        <f>HLOOKUP($M$6,'50 Yrs Ref'!$E$5:$L$33,A14, FALSE)</f>
        <v>257.70999999999998</v>
      </c>
      <c r="N14" s="76" t="s">
        <v>46</v>
      </c>
    </row>
    <row r="15" spans="1:15" ht="15.75" thickBot="1">
      <c r="A15">
        <v>10</v>
      </c>
      <c r="B15" s="170"/>
      <c r="C15" s="173"/>
      <c r="D15" s="90" t="s">
        <v>37</v>
      </c>
      <c r="E15" s="97">
        <f>'50 Yrs Ref'!E14</f>
        <v>192.02</v>
      </c>
      <c r="F15" s="97">
        <f>'50 Yrs Ref'!F14</f>
        <v>196.69</v>
      </c>
      <c r="G15" s="97">
        <f>'50 Yrs Ref'!G14</f>
        <v>220.29</v>
      </c>
      <c r="H15" s="97">
        <f>'50 Yrs Ref'!H14</f>
        <v>194.64</v>
      </c>
      <c r="I15" s="97">
        <f>'50 Yrs Ref'!I14</f>
        <v>221.73</v>
      </c>
      <c r="J15" s="97">
        <f>'50 Yrs Ref'!J14</f>
        <v>250.25</v>
      </c>
      <c r="K15" s="97">
        <f>'50 Yrs Ref'!K14</f>
        <v>212.91</v>
      </c>
      <c r="L15" s="97">
        <f>'50 Yrs Ref'!L14</f>
        <v>213.97</v>
      </c>
      <c r="M15" s="100">
        <f>HLOOKUP($M$6,'50 Yrs Ref'!$E$5:$L$33,A15, FALSE)</f>
        <v>250.25</v>
      </c>
      <c r="N15" s="76" t="s">
        <v>47</v>
      </c>
    </row>
    <row r="16" spans="1:15" ht="15.75" thickBot="1">
      <c r="A16">
        <v>11</v>
      </c>
      <c r="B16" s="171"/>
      <c r="C16" s="177"/>
      <c r="D16" s="92" t="s">
        <v>39</v>
      </c>
      <c r="E16" s="97">
        <f>'50 Yrs Ref'!E15</f>
        <v>189.47</v>
      </c>
      <c r="F16" s="97">
        <f>'50 Yrs Ref'!F15</f>
        <v>194.38</v>
      </c>
      <c r="G16" s="97">
        <f>'50 Yrs Ref'!G15</f>
        <v>217.33</v>
      </c>
      <c r="H16" s="97">
        <f>'50 Yrs Ref'!H15</f>
        <v>193.36</v>
      </c>
      <c r="I16" s="97">
        <f>'50 Yrs Ref'!I15</f>
        <v>217.86</v>
      </c>
      <c r="J16" s="97">
        <f>'50 Yrs Ref'!J15</f>
        <v>243.89</v>
      </c>
      <c r="K16" s="97">
        <f>'50 Yrs Ref'!K15</f>
        <v>211.63</v>
      </c>
      <c r="L16" s="97">
        <f>'50 Yrs Ref'!L15</f>
        <v>211.79</v>
      </c>
      <c r="M16" s="100">
        <f>HLOOKUP($M$6,'50 Yrs Ref'!$E$5:$L$33,A16, FALSE)</f>
        <v>243.89</v>
      </c>
      <c r="N16" s="76" t="s">
        <v>48</v>
      </c>
    </row>
    <row r="17" spans="1:14" ht="15.75" thickBot="1">
      <c r="A17">
        <v>12</v>
      </c>
      <c r="B17" s="169" t="s">
        <v>49</v>
      </c>
      <c r="C17" s="172" t="s">
        <v>34</v>
      </c>
      <c r="D17" s="89" t="s">
        <v>35</v>
      </c>
      <c r="E17" s="97">
        <f>'50 Yrs Ref'!E16</f>
        <v>90.98</v>
      </c>
      <c r="F17" s="97">
        <f>'50 Yrs Ref'!F16</f>
        <v>93.09</v>
      </c>
      <c r="G17" s="97">
        <f>'50 Yrs Ref'!G16</f>
        <v>103.84</v>
      </c>
      <c r="H17" s="97">
        <f>'50 Yrs Ref'!H16</f>
        <v>92.6</v>
      </c>
      <c r="I17" s="97">
        <f>'50 Yrs Ref'!I16</f>
        <v>103.9</v>
      </c>
      <c r="J17" s="97">
        <f>'50 Yrs Ref'!J16</f>
        <v>115.49</v>
      </c>
      <c r="K17" s="97">
        <f>'50 Yrs Ref'!K16</f>
        <v>103.37</v>
      </c>
      <c r="L17" s="97">
        <f>'50 Yrs Ref'!L16</f>
        <v>100.3</v>
      </c>
      <c r="M17" s="100">
        <f>HLOOKUP($M$6,'50 Yrs Ref'!$E$5:$L$33,A17, FALSE)</f>
        <v>115.49</v>
      </c>
      <c r="N17" s="76" t="s">
        <v>50</v>
      </c>
    </row>
    <row r="18" spans="1:14" ht="15.75" thickBot="1">
      <c r="A18">
        <v>13</v>
      </c>
      <c r="B18" s="170"/>
      <c r="C18" s="173"/>
      <c r="D18" s="90" t="s">
        <v>37</v>
      </c>
      <c r="E18" s="97">
        <f>'50 Yrs Ref'!E17</f>
        <v>89.03</v>
      </c>
      <c r="F18" s="97">
        <f>'50 Yrs Ref'!F17</f>
        <v>90.87</v>
      </c>
      <c r="G18" s="97">
        <f>'50 Yrs Ref'!G17</f>
        <v>101.41</v>
      </c>
      <c r="H18" s="97">
        <f>'50 Yrs Ref'!H17</f>
        <v>90.81</v>
      </c>
      <c r="I18" s="97">
        <f>'50 Yrs Ref'!I17</f>
        <v>101.32</v>
      </c>
      <c r="J18" s="97">
        <f>'50 Yrs Ref'!J17</f>
        <v>112.78</v>
      </c>
      <c r="K18" s="97">
        <f>'50 Yrs Ref'!K17</f>
        <v>101.53</v>
      </c>
      <c r="L18" s="97">
        <f>'50 Yrs Ref'!L17</f>
        <v>98.69</v>
      </c>
      <c r="M18" s="100">
        <f>HLOOKUP($M$6,'50 Yrs Ref'!$E$5:$L$33,A18, FALSE)</f>
        <v>112.78</v>
      </c>
      <c r="N18" s="76" t="s">
        <v>51</v>
      </c>
    </row>
    <row r="19" spans="1:14" ht="15.75" thickBot="1">
      <c r="A19">
        <v>14</v>
      </c>
      <c r="B19" s="170"/>
      <c r="C19" s="174"/>
      <c r="D19" s="91" t="s">
        <v>39</v>
      </c>
      <c r="E19" s="97">
        <f>'50 Yrs Ref'!E18</f>
        <v>87.62</v>
      </c>
      <c r="F19" s="97">
        <f>'50 Yrs Ref'!F18</f>
        <v>89.26</v>
      </c>
      <c r="G19" s="97">
        <f>'50 Yrs Ref'!G18</f>
        <v>99.62</v>
      </c>
      <c r="H19" s="97">
        <f>'50 Yrs Ref'!H18</f>
        <v>89.46</v>
      </c>
      <c r="I19" s="97">
        <f>'50 Yrs Ref'!I18</f>
        <v>99.41</v>
      </c>
      <c r="J19" s="97">
        <f>'50 Yrs Ref'!J18</f>
        <v>110.59</v>
      </c>
      <c r="K19" s="97">
        <f>'50 Yrs Ref'!K18</f>
        <v>99.76</v>
      </c>
      <c r="L19" s="97">
        <f>'50 Yrs Ref'!L18</f>
        <v>97.46</v>
      </c>
      <c r="M19" s="100">
        <f>HLOOKUP($M$6,'50 Yrs Ref'!$E$5:$L$33,A19, FALSE)</f>
        <v>110.59</v>
      </c>
      <c r="N19" s="76" t="s">
        <v>52</v>
      </c>
    </row>
    <row r="20" spans="1:14" ht="15.75" thickBot="1">
      <c r="A20">
        <v>15</v>
      </c>
      <c r="B20" s="170"/>
      <c r="C20" s="175" t="s">
        <v>37</v>
      </c>
      <c r="D20" s="93" t="s">
        <v>35</v>
      </c>
      <c r="E20" s="97">
        <f>'50 Yrs Ref'!E19</f>
        <v>125.79</v>
      </c>
      <c r="F20" s="97">
        <f>'50 Yrs Ref'!F19</f>
        <v>129.54</v>
      </c>
      <c r="G20" s="97">
        <f>'50 Yrs Ref'!G19</f>
        <v>149.01</v>
      </c>
      <c r="H20" s="97">
        <f>'50 Yrs Ref'!H19</f>
        <v>128.38</v>
      </c>
      <c r="I20" s="97">
        <f>'50 Yrs Ref'!I19</f>
        <v>149.44</v>
      </c>
      <c r="J20" s="97">
        <f>'50 Yrs Ref'!J19</f>
        <v>170.9</v>
      </c>
      <c r="K20" s="97">
        <f>'50 Yrs Ref'!K19</f>
        <v>147.08000000000001</v>
      </c>
      <c r="L20" s="97">
        <f>'50 Yrs Ref'!L19</f>
        <v>143.31</v>
      </c>
      <c r="M20" s="100">
        <f>HLOOKUP($M$6,'50 Yrs Ref'!$E$5:$L$33,A20, FALSE)</f>
        <v>170.9</v>
      </c>
      <c r="N20" s="76" t="s">
        <v>53</v>
      </c>
    </row>
    <row r="21" spans="1:14" ht="15.75" thickBot="1">
      <c r="A21">
        <v>16</v>
      </c>
      <c r="B21" s="170"/>
      <c r="C21" s="178"/>
      <c r="D21" s="94" t="s">
        <v>37</v>
      </c>
      <c r="E21" s="97">
        <f>'50 Yrs Ref'!E20</f>
        <v>124.09</v>
      </c>
      <c r="F21" s="97">
        <f>'50 Yrs Ref'!F20</f>
        <v>127.39</v>
      </c>
      <c r="G21" s="97">
        <f>'50 Yrs Ref'!G20</f>
        <v>146.33000000000001</v>
      </c>
      <c r="H21" s="97">
        <f>'50 Yrs Ref'!H20</f>
        <v>127.13</v>
      </c>
      <c r="I21" s="97">
        <f>'50 Yrs Ref'!I20</f>
        <v>146.56</v>
      </c>
      <c r="J21" s="97">
        <f>'50 Yrs Ref'!J20</f>
        <v>166.48</v>
      </c>
      <c r="K21" s="97">
        <f>'50 Yrs Ref'!K20</f>
        <v>144.68</v>
      </c>
      <c r="L21" s="97">
        <f>'50 Yrs Ref'!L20</f>
        <v>141.19999999999999</v>
      </c>
      <c r="M21" s="100">
        <f>HLOOKUP($M$6,'50 Yrs Ref'!$E$5:$L$33,A21, FALSE)</f>
        <v>166.48</v>
      </c>
      <c r="N21" s="76" t="s">
        <v>54</v>
      </c>
    </row>
    <row r="22" spans="1:14" ht="15.75" thickBot="1">
      <c r="A22">
        <v>17</v>
      </c>
      <c r="B22" s="170"/>
      <c r="C22" s="174"/>
      <c r="D22" s="95" t="s">
        <v>39</v>
      </c>
      <c r="E22" s="97">
        <f>'50 Yrs Ref'!E21</f>
        <v>122.34</v>
      </c>
      <c r="F22" s="97">
        <f>'50 Yrs Ref'!F21</f>
        <v>125.14</v>
      </c>
      <c r="G22" s="97">
        <f>'50 Yrs Ref'!G21</f>
        <v>143.65</v>
      </c>
      <c r="H22" s="97">
        <f>'50 Yrs Ref'!H21</f>
        <v>125.18</v>
      </c>
      <c r="I22" s="97">
        <f>'50 Yrs Ref'!I21</f>
        <v>143.81</v>
      </c>
      <c r="J22" s="97">
        <f>'50 Yrs Ref'!J21</f>
        <v>162.85</v>
      </c>
      <c r="K22" s="97">
        <f>'50 Yrs Ref'!K21</f>
        <v>142.5</v>
      </c>
      <c r="L22" s="97">
        <f>'50 Yrs Ref'!L21</f>
        <v>139.41999999999999</v>
      </c>
      <c r="M22" s="100">
        <f>HLOOKUP($M$6,'50 Yrs Ref'!$E$5:$L$33,A22, FALSE)</f>
        <v>162.85</v>
      </c>
      <c r="N22" s="76" t="s">
        <v>55</v>
      </c>
    </row>
    <row r="23" spans="1:14" ht="15.75" thickBot="1">
      <c r="A23">
        <v>18</v>
      </c>
      <c r="B23" s="170"/>
      <c r="C23" s="176" t="s">
        <v>45</v>
      </c>
      <c r="D23" s="89" t="s">
        <v>35</v>
      </c>
      <c r="E23" s="97">
        <f>'50 Yrs Ref'!E22</f>
        <v>180.88</v>
      </c>
      <c r="F23" s="97">
        <f>'50 Yrs Ref'!F22</f>
        <v>186.61</v>
      </c>
      <c r="G23" s="97">
        <f>'50 Yrs Ref'!G22</f>
        <v>230.88</v>
      </c>
      <c r="H23" s="97">
        <f>'50 Yrs Ref'!H22</f>
        <v>186.56</v>
      </c>
      <c r="I23" s="97">
        <f>'50 Yrs Ref'!I22</f>
        <v>231.05</v>
      </c>
      <c r="J23" s="97">
        <f>'50 Yrs Ref'!J22</f>
        <v>277.20999999999998</v>
      </c>
      <c r="K23" s="97">
        <f>'50 Yrs Ref'!K22</f>
        <v>225.87</v>
      </c>
      <c r="L23" s="97">
        <f>'50 Yrs Ref'!L22</f>
        <v>218.68</v>
      </c>
      <c r="M23" s="100">
        <f>HLOOKUP($M$6,'50 Yrs Ref'!$E$5:$L$33,A23, FALSE)</f>
        <v>277.20999999999998</v>
      </c>
      <c r="N23" s="76" t="s">
        <v>56</v>
      </c>
    </row>
    <row r="24" spans="1:14" ht="15.75" thickBot="1">
      <c r="A24">
        <v>19</v>
      </c>
      <c r="B24" s="170"/>
      <c r="C24" s="173"/>
      <c r="D24" s="90" t="s">
        <v>37</v>
      </c>
      <c r="E24" s="97">
        <f>'50 Yrs Ref'!E23</f>
        <v>178.22</v>
      </c>
      <c r="F24" s="97">
        <f>'50 Yrs Ref'!F23</f>
        <v>183.24</v>
      </c>
      <c r="G24" s="97">
        <f>'50 Yrs Ref'!G23</f>
        <v>225.98</v>
      </c>
      <c r="H24" s="97">
        <f>'50 Yrs Ref'!H23</f>
        <v>183.88</v>
      </c>
      <c r="I24" s="97">
        <f>'50 Yrs Ref'!I23</f>
        <v>226.24</v>
      </c>
      <c r="J24" s="97">
        <f>'50 Yrs Ref'!J23</f>
        <v>269.77</v>
      </c>
      <c r="K24" s="97">
        <f>'50 Yrs Ref'!K23</f>
        <v>221.91</v>
      </c>
      <c r="L24" s="97">
        <f>'50 Yrs Ref'!L23</f>
        <v>215.8</v>
      </c>
      <c r="M24" s="100">
        <f>HLOOKUP($M$6,'50 Yrs Ref'!$E$5:$L$33,A24, FALSE)</f>
        <v>269.77</v>
      </c>
      <c r="N24" s="76" t="s">
        <v>57</v>
      </c>
    </row>
    <row r="25" spans="1:14" ht="15.75" thickBot="1">
      <c r="A25">
        <v>20</v>
      </c>
      <c r="B25" s="171"/>
      <c r="C25" s="177"/>
      <c r="D25" s="92" t="s">
        <v>39</v>
      </c>
      <c r="E25" s="97">
        <f>'50 Yrs Ref'!E24</f>
        <v>176.56</v>
      </c>
      <c r="F25" s="97">
        <f>'50 Yrs Ref'!F24</f>
        <v>181.06</v>
      </c>
      <c r="G25" s="97">
        <f>'50 Yrs Ref'!G24</f>
        <v>222.54</v>
      </c>
      <c r="H25" s="97">
        <f>'50 Yrs Ref'!H24</f>
        <v>182.45</v>
      </c>
      <c r="I25" s="97">
        <f>'50 Yrs Ref'!I24</f>
        <v>222.57</v>
      </c>
      <c r="J25" s="97">
        <f>'50 Yrs Ref'!J24</f>
        <v>263.45999999999998</v>
      </c>
      <c r="K25" s="97">
        <f>'50 Yrs Ref'!K24</f>
        <v>219.65</v>
      </c>
      <c r="L25" s="97">
        <f>'50 Yrs Ref'!L24</f>
        <v>213.31</v>
      </c>
      <c r="M25" s="100">
        <f>HLOOKUP($M$6,'50 Yrs Ref'!$E$5:$L$33,A25, FALSE)</f>
        <v>263.45999999999998</v>
      </c>
      <c r="N25" s="76" t="s">
        <v>58</v>
      </c>
    </row>
    <row r="26" spans="1:14" ht="15.75" thickBot="1">
      <c r="A26">
        <v>21</v>
      </c>
      <c r="B26" s="169" t="s">
        <v>59</v>
      </c>
      <c r="C26" s="172" t="s">
        <v>34</v>
      </c>
      <c r="D26" s="89" t="s">
        <v>35</v>
      </c>
      <c r="E26" s="97">
        <f>'50 Yrs Ref'!E25</f>
        <v>86.61</v>
      </c>
      <c r="F26" s="97">
        <f>'50 Yrs Ref'!F25</f>
        <v>88.75</v>
      </c>
      <c r="G26" s="97">
        <f>'50 Yrs Ref'!G25</f>
        <v>106</v>
      </c>
      <c r="H26" s="97">
        <f>'50 Yrs Ref'!H25</f>
        <v>88.9</v>
      </c>
      <c r="I26" s="97">
        <f>'50 Yrs Ref'!I25</f>
        <v>105.92</v>
      </c>
      <c r="J26" s="97">
        <f>'50 Yrs Ref'!J25</f>
        <v>123.56</v>
      </c>
      <c r="K26" s="97">
        <f>'50 Yrs Ref'!K25</f>
        <v>106.23</v>
      </c>
      <c r="L26" s="97">
        <f>'50 Yrs Ref'!L25</f>
        <v>101.57</v>
      </c>
      <c r="M26" s="100">
        <f>HLOOKUP($M$6,'50 Yrs Ref'!$E$5:$L$33,A26, FALSE)</f>
        <v>123.56</v>
      </c>
      <c r="N26" s="76" t="s">
        <v>60</v>
      </c>
    </row>
    <row r="27" spans="1:14" ht="15.75" thickBot="1">
      <c r="A27">
        <v>22</v>
      </c>
      <c r="B27" s="170"/>
      <c r="C27" s="173"/>
      <c r="D27" s="90" t="s">
        <v>37</v>
      </c>
      <c r="E27" s="97">
        <f>'50 Yrs Ref'!E26</f>
        <v>84.68</v>
      </c>
      <c r="F27" s="97">
        <f>'50 Yrs Ref'!F26</f>
        <v>86.54</v>
      </c>
      <c r="G27" s="97">
        <f>'50 Yrs Ref'!G26</f>
        <v>103.97</v>
      </c>
      <c r="H27" s="97">
        <f>'50 Yrs Ref'!H26</f>
        <v>87.06</v>
      </c>
      <c r="I27" s="97">
        <f>'50 Yrs Ref'!I26</f>
        <v>103.71</v>
      </c>
      <c r="J27" s="97">
        <f>'50 Yrs Ref'!J26</f>
        <v>120.9</v>
      </c>
      <c r="K27" s="97">
        <f>'50 Yrs Ref'!K26</f>
        <v>104.19</v>
      </c>
      <c r="L27" s="97">
        <f>'50 Yrs Ref'!L26</f>
        <v>99.92</v>
      </c>
      <c r="M27" s="100">
        <f>HLOOKUP($M$6,'50 Yrs Ref'!$E$5:$L$33,A27, FALSE)</f>
        <v>120.9</v>
      </c>
      <c r="N27" s="76" t="s">
        <v>61</v>
      </c>
    </row>
    <row r="28" spans="1:14" ht="15.75" thickBot="1">
      <c r="A28">
        <v>23</v>
      </c>
      <c r="B28" s="170"/>
      <c r="C28" s="174"/>
      <c r="D28" s="91" t="s">
        <v>39</v>
      </c>
      <c r="E28" s="97">
        <f>'50 Yrs Ref'!E27</f>
        <v>83.27</v>
      </c>
      <c r="F28" s="97">
        <f>'50 Yrs Ref'!F27</f>
        <v>84.84</v>
      </c>
      <c r="G28" s="97">
        <f>'50 Yrs Ref'!G27</f>
        <v>102.18</v>
      </c>
      <c r="H28" s="97">
        <f>'50 Yrs Ref'!H27</f>
        <v>85.69</v>
      </c>
      <c r="I28" s="97">
        <f>'50 Yrs Ref'!I27</f>
        <v>101.84</v>
      </c>
      <c r="J28" s="97">
        <f>'50 Yrs Ref'!J27</f>
        <v>118.67</v>
      </c>
      <c r="K28" s="97">
        <f>'50 Yrs Ref'!K27</f>
        <v>102.42</v>
      </c>
      <c r="L28" s="97">
        <f>'50 Yrs Ref'!L27</f>
        <v>98.7</v>
      </c>
      <c r="M28" s="100">
        <f>HLOOKUP($M$6,'50 Yrs Ref'!$E$5:$L$33,A28, FALSE)</f>
        <v>118.67</v>
      </c>
      <c r="N28" s="76" t="s">
        <v>62</v>
      </c>
    </row>
    <row r="29" spans="1:14" ht="15.75" thickBot="1">
      <c r="A29">
        <v>24</v>
      </c>
      <c r="B29" s="170"/>
      <c r="C29" s="175" t="s">
        <v>37</v>
      </c>
      <c r="D29" s="89" t="s">
        <v>35</v>
      </c>
      <c r="E29" s="97">
        <f>'50 Yrs Ref'!E28</f>
        <v>120.37</v>
      </c>
      <c r="F29" s="97">
        <f>'50 Yrs Ref'!F28</f>
        <v>124.18</v>
      </c>
      <c r="G29" s="97">
        <f>'50 Yrs Ref'!G28</f>
        <v>154.54</v>
      </c>
      <c r="H29" s="97">
        <f>'50 Yrs Ref'!H28</f>
        <v>124.05</v>
      </c>
      <c r="I29" s="97">
        <f>'50 Yrs Ref'!I28</f>
        <v>154.38</v>
      </c>
      <c r="J29" s="97">
        <f>'50 Yrs Ref'!J28</f>
        <v>184.27</v>
      </c>
      <c r="K29" s="97">
        <f>'50 Yrs Ref'!K28</f>
        <v>152.83000000000001</v>
      </c>
      <c r="L29" s="97">
        <f>'50 Yrs Ref'!L28</f>
        <v>145.87</v>
      </c>
      <c r="M29" s="100">
        <f>HLOOKUP($M$6,'50 Yrs Ref'!$E$5:$L$33,A29, FALSE)</f>
        <v>184.27</v>
      </c>
      <c r="N29" s="76" t="s">
        <v>63</v>
      </c>
    </row>
    <row r="30" spans="1:14" ht="15.75" thickBot="1">
      <c r="A30">
        <v>25</v>
      </c>
      <c r="B30" s="170"/>
      <c r="C30" s="173"/>
      <c r="D30" s="90" t="s">
        <v>37</v>
      </c>
      <c r="E30" s="97">
        <f>'50 Yrs Ref'!E29</f>
        <v>117.92</v>
      </c>
      <c r="F30" s="97">
        <f>'50 Yrs Ref'!F29</f>
        <v>121.25</v>
      </c>
      <c r="G30" s="97">
        <f>'50 Yrs Ref'!G29</f>
        <v>151.02000000000001</v>
      </c>
      <c r="H30" s="97">
        <f>'50 Yrs Ref'!H29</f>
        <v>121.79</v>
      </c>
      <c r="I30" s="97">
        <f>'50 Yrs Ref'!I29</f>
        <v>150.69999999999999</v>
      </c>
      <c r="J30" s="97">
        <f>'50 Yrs Ref'!J29</f>
        <v>179.9</v>
      </c>
      <c r="K30" s="97">
        <f>'50 Yrs Ref'!K29</f>
        <v>149.47</v>
      </c>
      <c r="L30" s="97">
        <f>'50 Yrs Ref'!L29</f>
        <v>143.72</v>
      </c>
      <c r="M30" s="100">
        <f>HLOOKUP($M$6,'50 Yrs Ref'!$E$5:$L$33,A30, FALSE)</f>
        <v>179.9</v>
      </c>
      <c r="N30" s="76" t="s">
        <v>64</v>
      </c>
    </row>
    <row r="31" spans="1:14" ht="15" customHeight="1" thickBot="1">
      <c r="A31">
        <v>26</v>
      </c>
      <c r="B31" s="170"/>
      <c r="C31" s="174"/>
      <c r="D31" s="91" t="s">
        <v>39</v>
      </c>
      <c r="E31" s="97">
        <f>'50 Yrs Ref'!E30</f>
        <v>116.09</v>
      </c>
      <c r="F31" s="97">
        <f>'50 Yrs Ref'!F30</f>
        <v>118.92</v>
      </c>
      <c r="G31" s="97">
        <f>'50 Yrs Ref'!G30</f>
        <v>148.32</v>
      </c>
      <c r="H31" s="97">
        <f>'50 Yrs Ref'!H30</f>
        <v>119.97</v>
      </c>
      <c r="I31" s="97">
        <f>'50 Yrs Ref'!I30</f>
        <v>147.79</v>
      </c>
      <c r="J31" s="97">
        <f>'50 Yrs Ref'!J30</f>
        <v>176.32</v>
      </c>
      <c r="K31" s="97">
        <f>'50 Yrs Ref'!K30</f>
        <v>147.43</v>
      </c>
      <c r="L31" s="97">
        <f>'50 Yrs Ref'!L30</f>
        <v>141.99</v>
      </c>
      <c r="M31" s="100">
        <f>HLOOKUP($M$6,'50 Yrs Ref'!$E$5:$L$33,A31, FALSE)</f>
        <v>176.32</v>
      </c>
      <c r="N31" s="76" t="s">
        <v>65</v>
      </c>
    </row>
    <row r="32" spans="1:14" ht="15.75" thickBot="1">
      <c r="A32">
        <v>27</v>
      </c>
      <c r="B32" s="170"/>
      <c r="C32" s="176" t="s">
        <v>45</v>
      </c>
      <c r="D32" s="89" t="s">
        <v>35</v>
      </c>
      <c r="E32" s="97">
        <f>'50 Yrs Ref'!E31</f>
        <v>170.26</v>
      </c>
      <c r="F32" s="97">
        <f>'50 Yrs Ref'!F31</f>
        <v>176.1</v>
      </c>
      <c r="G32" s="97">
        <f>'50 Yrs Ref'!G31</f>
        <v>241.04</v>
      </c>
      <c r="H32" s="97">
        <f>'50 Yrs Ref'!H31</f>
        <v>177.56</v>
      </c>
      <c r="I32" s="97">
        <f>'50 Yrs Ref'!I31</f>
        <v>240.08</v>
      </c>
      <c r="J32" s="97">
        <f>'50 Yrs Ref'!J31</f>
        <v>302.97000000000003</v>
      </c>
      <c r="K32" s="97">
        <f>'50 Yrs Ref'!K31</f>
        <v>235.01</v>
      </c>
      <c r="L32" s="97">
        <f>'50 Yrs Ref'!L31</f>
        <v>223.6</v>
      </c>
      <c r="M32" s="100">
        <f>HLOOKUP($M$6,'50 Yrs Ref'!$E$5:$L$33,A32, FALSE)</f>
        <v>302.97000000000003</v>
      </c>
      <c r="N32" s="76" t="s">
        <v>66</v>
      </c>
    </row>
    <row r="33" spans="1:14" ht="15.75" thickBot="1">
      <c r="A33">
        <v>28</v>
      </c>
      <c r="B33" s="170"/>
      <c r="C33" s="173"/>
      <c r="D33" s="90" t="s">
        <v>37</v>
      </c>
      <c r="E33" s="97">
        <f>'50 Yrs Ref'!E32</f>
        <v>167.96</v>
      </c>
      <c r="F33" s="97">
        <f>'50 Yrs Ref'!F32</f>
        <v>172.88</v>
      </c>
      <c r="G33" s="97">
        <f>'50 Yrs Ref'!G32</f>
        <v>236.5</v>
      </c>
      <c r="H33" s="97">
        <f>'50 Yrs Ref'!H32</f>
        <v>175.5</v>
      </c>
      <c r="I33" s="97">
        <f>'50 Yrs Ref'!I32</f>
        <v>235.37</v>
      </c>
      <c r="J33" s="97">
        <f>'50 Yrs Ref'!J32</f>
        <v>295.31</v>
      </c>
      <c r="K33" s="97">
        <f>'50 Yrs Ref'!K32</f>
        <v>232.14</v>
      </c>
      <c r="L33" s="97">
        <f>'50 Yrs Ref'!L32</f>
        <v>220.67</v>
      </c>
      <c r="M33" s="100">
        <f>HLOOKUP($M$6,'50 Yrs Ref'!$E$5:$L$33,A33, FALSE)</f>
        <v>295.31</v>
      </c>
      <c r="N33" s="76" t="s">
        <v>67</v>
      </c>
    </row>
    <row r="34" spans="1:14" ht="15.75" thickBot="1">
      <c r="A34">
        <v>29</v>
      </c>
      <c r="B34" s="171"/>
      <c r="C34" s="177"/>
      <c r="D34" s="92" t="s">
        <v>39</v>
      </c>
      <c r="E34" s="97">
        <f>'50 Yrs Ref'!E33</f>
        <v>165.53</v>
      </c>
      <c r="F34" s="97">
        <f>'50 Yrs Ref'!F33</f>
        <v>169.96</v>
      </c>
      <c r="G34" s="97">
        <f>'50 Yrs Ref'!G33</f>
        <v>232.36</v>
      </c>
      <c r="H34" s="97">
        <f>'50 Yrs Ref'!H33</f>
        <v>173.22</v>
      </c>
      <c r="I34" s="97">
        <f>'50 Yrs Ref'!I33</f>
        <v>231.21</v>
      </c>
      <c r="J34" s="97">
        <f>'50 Yrs Ref'!J33</f>
        <v>289.11</v>
      </c>
      <c r="K34" s="97">
        <f>'50 Yrs Ref'!K33</f>
        <v>229.57</v>
      </c>
      <c r="L34" s="97">
        <f>'50 Yrs Ref'!L33</f>
        <v>218.31</v>
      </c>
      <c r="M34" s="100">
        <f>HLOOKUP($M$6,'50 Yrs Ref'!$E$5:$L$33,A34, FALSE)</f>
        <v>289.11</v>
      </c>
      <c r="N34" s="76" t="s">
        <v>68</v>
      </c>
    </row>
  </sheetData>
  <mergeCells count="23">
    <mergeCell ref="M6:M7"/>
    <mergeCell ref="B8:B16"/>
    <mergeCell ref="C8:C10"/>
    <mergeCell ref="C11:C13"/>
    <mergeCell ref="C14:C16"/>
    <mergeCell ref="K6:K7"/>
    <mergeCell ref="L6:L7"/>
    <mergeCell ref="F6:F7"/>
    <mergeCell ref="G6:G7"/>
    <mergeCell ref="H6:H7"/>
    <mergeCell ref="I6:I7"/>
    <mergeCell ref="J6:J7"/>
    <mergeCell ref="B6:B7"/>
    <mergeCell ref="C6:C7"/>
    <mergeCell ref="E6:E7"/>
    <mergeCell ref="B26:B34"/>
    <mergeCell ref="C26:C28"/>
    <mergeCell ref="C29:C31"/>
    <mergeCell ref="C32:C34"/>
    <mergeCell ref="B17:B25"/>
    <mergeCell ref="C17:C19"/>
    <mergeCell ref="C20:C22"/>
    <mergeCell ref="C23:C25"/>
  </mergeCells>
  <conditionalFormatting sqref="E8:L34">
    <cfRule type="colorScale" priority="5">
      <colorScale>
        <cfvo type="min"/>
        <cfvo type="num" val="0"/>
        <cfvo type="max"/>
        <color rgb="FF00B050"/>
        <color theme="0"/>
        <color rgb="FFFF0000"/>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activeCell="J24" sqref="J24"/>
    </sheetView>
  </sheetViews>
  <sheetFormatPr defaultRowHeight="15"/>
  <cols>
    <col min="5" max="5" width="13.7109375" customWidth="1"/>
    <col min="10" max="10" width="14.42578125" customWidth="1"/>
    <col min="18" max="18" width="9.140625" customWidth="1"/>
  </cols>
  <sheetData>
    <row r="1" spans="1:18">
      <c r="B1" s="1"/>
      <c r="C1" s="2"/>
      <c r="D1" s="2"/>
      <c r="E1" s="2">
        <v>14</v>
      </c>
      <c r="F1" s="2">
        <v>12</v>
      </c>
      <c r="G1" s="2">
        <v>6</v>
      </c>
      <c r="H1" s="2">
        <v>13</v>
      </c>
      <c r="I1" s="2">
        <v>4</v>
      </c>
      <c r="J1" s="2">
        <v>1</v>
      </c>
      <c r="K1" s="2">
        <v>2</v>
      </c>
      <c r="L1" s="2">
        <v>7</v>
      </c>
      <c r="M1" s="3"/>
      <c r="N1" s="2"/>
      <c r="O1" s="2"/>
      <c r="P1" s="2"/>
      <c r="Q1" s="3"/>
    </row>
    <row r="2" spans="1:18" ht="15.75" thickBot="1">
      <c r="A2" s="2"/>
      <c r="B2" s="2">
        <v>2032</v>
      </c>
      <c r="C2" s="2"/>
      <c r="D2" s="2"/>
      <c r="E2" s="2">
        <v>4</v>
      </c>
      <c r="F2" s="2">
        <v>7</v>
      </c>
      <c r="G2" s="2">
        <v>8</v>
      </c>
      <c r="H2" s="2">
        <v>9</v>
      </c>
      <c r="I2" s="2">
        <v>10</v>
      </c>
      <c r="J2" s="2">
        <v>12</v>
      </c>
      <c r="K2" s="2">
        <v>14</v>
      </c>
      <c r="L2" s="2">
        <v>16</v>
      </c>
      <c r="M2" s="2">
        <v>19</v>
      </c>
      <c r="N2" s="2">
        <v>20</v>
      </c>
      <c r="O2" s="2">
        <v>21</v>
      </c>
      <c r="P2" s="2">
        <v>22</v>
      </c>
      <c r="Q2" s="2">
        <v>23</v>
      </c>
    </row>
    <row r="3" spans="1:18" ht="15.75" thickBot="1">
      <c r="A3" s="28"/>
      <c r="B3" s="4"/>
      <c r="C3" s="2"/>
      <c r="D3" s="2"/>
      <c r="E3" s="5">
        <v>1</v>
      </c>
      <c r="F3" s="6">
        <v>4</v>
      </c>
      <c r="G3" s="6">
        <v>5</v>
      </c>
      <c r="H3" s="6">
        <v>6</v>
      </c>
      <c r="I3" s="6">
        <v>7</v>
      </c>
      <c r="J3" s="6">
        <v>9</v>
      </c>
      <c r="K3" s="6">
        <v>11</v>
      </c>
      <c r="L3" s="6">
        <v>13</v>
      </c>
      <c r="M3" s="3"/>
      <c r="N3" s="7"/>
      <c r="O3" s="7"/>
      <c r="P3" s="2"/>
      <c r="Q3" s="3"/>
    </row>
    <row r="4" spans="1:18" ht="15.75" thickBot="1">
      <c r="B4" s="2"/>
      <c r="C4" s="2"/>
      <c r="D4" s="2"/>
      <c r="E4" s="5" t="s">
        <v>3</v>
      </c>
      <c r="F4" s="6" t="s">
        <v>9</v>
      </c>
      <c r="G4" s="6" t="s">
        <v>14</v>
      </c>
      <c r="H4" s="6" t="s">
        <v>13</v>
      </c>
      <c r="I4" s="6" t="s">
        <v>6</v>
      </c>
      <c r="J4" s="6" t="s">
        <v>8</v>
      </c>
      <c r="K4" s="6" t="s">
        <v>15</v>
      </c>
      <c r="L4" s="6" t="s">
        <v>11</v>
      </c>
      <c r="M4" s="3"/>
      <c r="N4" s="2"/>
      <c r="O4" s="2"/>
      <c r="P4" s="2"/>
      <c r="Q4" s="3"/>
    </row>
    <row r="5" spans="1:18" ht="39" thickTop="1">
      <c r="A5" s="2"/>
      <c r="B5" s="167" t="s">
        <v>29</v>
      </c>
      <c r="C5" s="167" t="s">
        <v>30</v>
      </c>
      <c r="D5" s="167" t="s">
        <v>31</v>
      </c>
      <c r="E5" s="165" t="s">
        <v>25</v>
      </c>
      <c r="F5" s="165" t="s">
        <v>26</v>
      </c>
      <c r="G5" s="165" t="s">
        <v>27</v>
      </c>
      <c r="H5" s="165" t="s">
        <v>24</v>
      </c>
      <c r="I5" s="165" t="s">
        <v>23</v>
      </c>
      <c r="J5" s="165" t="s">
        <v>17</v>
      </c>
      <c r="K5" s="165" t="s">
        <v>21</v>
      </c>
      <c r="L5" s="165" t="s">
        <v>22</v>
      </c>
      <c r="M5" s="3"/>
      <c r="N5" s="8" t="s">
        <v>32</v>
      </c>
      <c r="O5" s="9"/>
      <c r="P5" s="2"/>
      <c r="Q5" s="3"/>
    </row>
    <row r="6" spans="1:18" ht="15.75" thickBot="1">
      <c r="A6" s="2"/>
      <c r="B6" s="168"/>
      <c r="C6" s="168"/>
      <c r="D6" s="168"/>
      <c r="E6" s="166"/>
      <c r="F6" s="166"/>
      <c r="G6" s="166"/>
      <c r="H6" s="166"/>
      <c r="I6" s="166"/>
      <c r="J6" s="166"/>
      <c r="K6" s="166"/>
      <c r="L6" s="166"/>
      <c r="M6" s="3"/>
      <c r="N6" s="10"/>
      <c r="O6" s="11"/>
      <c r="P6" s="2"/>
      <c r="Q6" s="3"/>
      <c r="R6" s="27"/>
    </row>
    <row r="7" spans="1:18" ht="15.75" thickBot="1">
      <c r="A7" s="2">
        <v>4</v>
      </c>
      <c r="B7" s="31" t="s">
        <v>20</v>
      </c>
      <c r="C7" s="33" t="s">
        <v>20</v>
      </c>
      <c r="D7" s="37" t="s">
        <v>19</v>
      </c>
      <c r="E7" s="12">
        <v>114.97</v>
      </c>
      <c r="F7" s="12">
        <v>112.79</v>
      </c>
      <c r="G7" s="12">
        <v>106.88</v>
      </c>
      <c r="H7" s="12">
        <v>115.85</v>
      </c>
      <c r="I7" s="12">
        <v>104.87</v>
      </c>
      <c r="J7" s="12">
        <v>102.06</v>
      </c>
      <c r="K7" s="12">
        <v>104.55</v>
      </c>
      <c r="L7" s="12">
        <v>111.26</v>
      </c>
      <c r="M7" s="13" t="s">
        <v>36</v>
      </c>
      <c r="N7" s="14">
        <v>1.35E-2</v>
      </c>
      <c r="O7" s="15">
        <f>SUM(N7:N9)</f>
        <v>4.4999999999999998E-2</v>
      </c>
      <c r="P7" s="2"/>
      <c r="Q7" s="13" t="s">
        <v>36</v>
      </c>
    </row>
    <row r="8" spans="1:18" ht="15.75" thickBot="1">
      <c r="A8" s="2">
        <v>5</v>
      </c>
      <c r="B8" s="31" t="s">
        <v>20</v>
      </c>
      <c r="C8" s="33" t="s">
        <v>20</v>
      </c>
      <c r="D8" s="16" t="s">
        <v>18</v>
      </c>
      <c r="E8" s="12">
        <v>110.04</v>
      </c>
      <c r="F8" s="12">
        <v>108.79</v>
      </c>
      <c r="G8" s="12">
        <v>103.61</v>
      </c>
      <c r="H8" s="12">
        <v>111.33</v>
      </c>
      <c r="I8" s="12">
        <v>101.79</v>
      </c>
      <c r="J8" s="12">
        <v>100.9</v>
      </c>
      <c r="K8" s="12">
        <v>102.28</v>
      </c>
      <c r="L8" s="12">
        <v>109.03</v>
      </c>
      <c r="M8" s="13" t="s">
        <v>38</v>
      </c>
      <c r="N8" s="17">
        <v>2.2499999999999999E-2</v>
      </c>
      <c r="O8" s="18"/>
      <c r="P8" s="2"/>
      <c r="Q8" s="13" t="s">
        <v>38</v>
      </c>
    </row>
    <row r="9" spans="1:18" ht="15.75" thickBot="1">
      <c r="A9" s="2">
        <v>6</v>
      </c>
      <c r="B9" s="31" t="s">
        <v>20</v>
      </c>
      <c r="C9" s="33" t="s">
        <v>20</v>
      </c>
      <c r="D9" s="35" t="s">
        <v>20</v>
      </c>
      <c r="E9" s="12">
        <v>106.2</v>
      </c>
      <c r="F9" s="12">
        <v>105.79</v>
      </c>
      <c r="G9" s="12">
        <v>101.27</v>
      </c>
      <c r="H9" s="12">
        <v>107.78</v>
      </c>
      <c r="I9" s="12">
        <v>99.56</v>
      </c>
      <c r="J9" s="12">
        <v>99.92</v>
      </c>
      <c r="K9" s="12">
        <v>100.68</v>
      </c>
      <c r="L9" s="12">
        <v>107.16</v>
      </c>
      <c r="M9" s="13" t="s">
        <v>40</v>
      </c>
      <c r="N9" s="17">
        <v>8.9999999999999993E-3</v>
      </c>
      <c r="O9" s="19"/>
      <c r="P9" s="2"/>
      <c r="Q9" s="13" t="s">
        <v>40</v>
      </c>
    </row>
    <row r="10" spans="1:18" ht="15.75" thickBot="1">
      <c r="A10" s="2">
        <v>7</v>
      </c>
      <c r="B10" s="31" t="s">
        <v>20</v>
      </c>
      <c r="C10" s="30" t="s">
        <v>18</v>
      </c>
      <c r="D10" s="37" t="s">
        <v>19</v>
      </c>
      <c r="E10" s="12">
        <v>148.43</v>
      </c>
      <c r="F10" s="12">
        <v>140.86000000000001</v>
      </c>
      <c r="G10" s="12">
        <v>133.11000000000001</v>
      </c>
      <c r="H10" s="12">
        <v>149.38999999999999</v>
      </c>
      <c r="I10" s="12">
        <v>130.32</v>
      </c>
      <c r="J10" s="12">
        <v>123.01</v>
      </c>
      <c r="K10" s="12">
        <v>129.63999999999999</v>
      </c>
      <c r="L10" s="12">
        <v>137.77000000000001</v>
      </c>
      <c r="M10" s="13" t="s">
        <v>41</v>
      </c>
      <c r="N10" s="17">
        <v>4.4999999999999998E-2</v>
      </c>
      <c r="O10" s="15">
        <f>SUM(N10:N12)</f>
        <v>0.15</v>
      </c>
      <c r="P10" s="2"/>
      <c r="Q10" s="13" t="s">
        <v>41</v>
      </c>
    </row>
    <row r="11" spans="1:18" ht="15.75" thickBot="1">
      <c r="A11" s="2">
        <v>8</v>
      </c>
      <c r="B11" s="31" t="s">
        <v>20</v>
      </c>
      <c r="C11" s="30" t="s">
        <v>18</v>
      </c>
      <c r="D11" s="16" t="s">
        <v>18</v>
      </c>
      <c r="E11" s="12">
        <v>140.96</v>
      </c>
      <c r="F11" s="12">
        <v>135.16</v>
      </c>
      <c r="G11" s="12">
        <v>128.41</v>
      </c>
      <c r="H11" s="12">
        <v>142.5</v>
      </c>
      <c r="I11" s="12">
        <v>125.95</v>
      </c>
      <c r="J11" s="12">
        <v>121.44</v>
      </c>
      <c r="K11" s="12">
        <v>126.4</v>
      </c>
      <c r="L11" s="12">
        <v>134.55000000000001</v>
      </c>
      <c r="M11" s="13" t="s">
        <v>42</v>
      </c>
      <c r="N11" s="17">
        <v>7.4999999999999997E-2</v>
      </c>
      <c r="O11" s="18"/>
      <c r="P11" s="2"/>
      <c r="Q11" s="13" t="s">
        <v>42</v>
      </c>
    </row>
    <row r="12" spans="1:18" ht="15.75" thickBot="1">
      <c r="A12" s="2">
        <v>9</v>
      </c>
      <c r="B12" s="31" t="s">
        <v>20</v>
      </c>
      <c r="C12" s="30" t="s">
        <v>18</v>
      </c>
      <c r="D12" s="35" t="s">
        <v>20</v>
      </c>
      <c r="E12" s="12">
        <v>135.66</v>
      </c>
      <c r="F12" s="12">
        <v>131.29</v>
      </c>
      <c r="G12" s="12">
        <v>125.42</v>
      </c>
      <c r="H12" s="12">
        <v>137.62</v>
      </c>
      <c r="I12" s="12">
        <v>123.11</v>
      </c>
      <c r="J12" s="12">
        <v>120.31</v>
      </c>
      <c r="K12" s="12">
        <v>124.73</v>
      </c>
      <c r="L12" s="12">
        <v>132</v>
      </c>
      <c r="M12" s="13" t="s">
        <v>43</v>
      </c>
      <c r="N12" s="17">
        <v>0.03</v>
      </c>
      <c r="O12" s="19"/>
      <c r="P12" s="2"/>
      <c r="Q12" s="13" t="s">
        <v>44</v>
      </c>
    </row>
    <row r="13" spans="1:18" ht="15.75" thickBot="1">
      <c r="A13" s="2">
        <v>10</v>
      </c>
      <c r="B13" s="31" t="s">
        <v>20</v>
      </c>
      <c r="C13" s="36" t="s">
        <v>19</v>
      </c>
      <c r="D13" s="37" t="s">
        <v>19</v>
      </c>
      <c r="E13" s="12">
        <v>188.31</v>
      </c>
      <c r="F13" s="12">
        <v>174.28</v>
      </c>
      <c r="G13" s="12">
        <v>164.37</v>
      </c>
      <c r="H13" s="12">
        <v>189.71</v>
      </c>
      <c r="I13" s="12">
        <v>160.43</v>
      </c>
      <c r="J13" s="12">
        <v>149.07</v>
      </c>
      <c r="K13" s="12">
        <v>157.80000000000001</v>
      </c>
      <c r="L13" s="12">
        <v>170.7</v>
      </c>
      <c r="M13" s="13" t="s">
        <v>46</v>
      </c>
      <c r="N13" s="17">
        <v>3.15E-2</v>
      </c>
      <c r="O13" s="15">
        <f>SUM(N13:N15)</f>
        <v>0.105</v>
      </c>
      <c r="P13" s="2"/>
      <c r="Q13" s="13" t="s">
        <v>46</v>
      </c>
    </row>
    <row r="14" spans="1:18" ht="15.75" thickBot="1">
      <c r="A14" s="2">
        <v>11</v>
      </c>
      <c r="B14" s="31" t="s">
        <v>20</v>
      </c>
      <c r="C14" s="36" t="s">
        <v>19</v>
      </c>
      <c r="D14" s="16" t="s">
        <v>18</v>
      </c>
      <c r="E14" s="12">
        <v>177.78</v>
      </c>
      <c r="F14" s="12">
        <v>166.57</v>
      </c>
      <c r="G14" s="12">
        <v>158.03</v>
      </c>
      <c r="H14" s="12">
        <v>180</v>
      </c>
      <c r="I14" s="12">
        <v>154.77000000000001</v>
      </c>
      <c r="J14" s="12">
        <v>147.1</v>
      </c>
      <c r="K14" s="12">
        <v>153.5</v>
      </c>
      <c r="L14" s="12">
        <v>166.11</v>
      </c>
      <c r="M14" s="13" t="s">
        <v>47</v>
      </c>
      <c r="N14" s="17">
        <v>5.2499999999999998E-2</v>
      </c>
      <c r="O14" s="18"/>
      <c r="P14" s="2"/>
      <c r="Q14" s="13" t="s">
        <v>47</v>
      </c>
    </row>
    <row r="15" spans="1:18" ht="15.75" thickBot="1">
      <c r="A15" s="2">
        <v>12</v>
      </c>
      <c r="B15" s="31" t="s">
        <v>20</v>
      </c>
      <c r="C15" s="36" t="s">
        <v>19</v>
      </c>
      <c r="D15" s="35" t="s">
        <v>20</v>
      </c>
      <c r="E15" s="12">
        <v>170.29</v>
      </c>
      <c r="F15" s="12">
        <v>161.32</v>
      </c>
      <c r="G15" s="12">
        <v>154.28</v>
      </c>
      <c r="H15" s="12">
        <v>173.08</v>
      </c>
      <c r="I15" s="12">
        <v>151.24</v>
      </c>
      <c r="J15" s="12">
        <v>145.75</v>
      </c>
      <c r="K15" s="12">
        <v>151.09</v>
      </c>
      <c r="L15" s="12">
        <v>162.77000000000001</v>
      </c>
      <c r="M15" s="13" t="s">
        <v>48</v>
      </c>
      <c r="N15" s="20">
        <v>2.1000000000000001E-2</v>
      </c>
      <c r="O15" s="19"/>
      <c r="P15" s="2"/>
      <c r="Q15" s="13" t="s">
        <v>48</v>
      </c>
    </row>
    <row r="16" spans="1:18" ht="15.75" customHeight="1" thickTop="1" thickBot="1">
      <c r="A16" s="2">
        <v>13</v>
      </c>
      <c r="B16" s="29" t="s">
        <v>18</v>
      </c>
      <c r="C16" s="34" t="s">
        <v>20</v>
      </c>
      <c r="D16" s="37" t="s">
        <v>19</v>
      </c>
      <c r="E16" s="12">
        <v>103.67</v>
      </c>
      <c r="F16" s="12">
        <v>103.64</v>
      </c>
      <c r="G16" s="12">
        <v>97.97</v>
      </c>
      <c r="H16" s="12">
        <v>103.88</v>
      </c>
      <c r="I16" s="12">
        <v>96.64</v>
      </c>
      <c r="J16" s="12">
        <v>97.61</v>
      </c>
      <c r="K16" s="12">
        <v>96.96</v>
      </c>
      <c r="L16" s="12">
        <v>103.29</v>
      </c>
      <c r="M16" s="13" t="s">
        <v>50</v>
      </c>
      <c r="N16" s="14">
        <v>2.4750000000000001E-2</v>
      </c>
      <c r="O16" s="15">
        <f>SUM(N16:N18)</f>
        <v>8.2500000000000004E-2</v>
      </c>
      <c r="P16" s="2"/>
      <c r="Q16" s="13" t="s">
        <v>50</v>
      </c>
    </row>
    <row r="17" spans="1:21" ht="16.5" thickTop="1" thickBot="1">
      <c r="A17" s="2">
        <v>14</v>
      </c>
      <c r="B17" s="29" t="s">
        <v>18</v>
      </c>
      <c r="C17" s="34" t="s">
        <v>20</v>
      </c>
      <c r="D17" s="16" t="s">
        <v>18</v>
      </c>
      <c r="E17" s="12">
        <v>98.98</v>
      </c>
      <c r="F17" s="12">
        <v>99.83</v>
      </c>
      <c r="G17" s="12">
        <v>94.89</v>
      </c>
      <c r="H17" s="12">
        <v>99.51</v>
      </c>
      <c r="I17" s="12">
        <v>93.8</v>
      </c>
      <c r="J17" s="12">
        <v>96.44</v>
      </c>
      <c r="K17" s="12">
        <v>94.84</v>
      </c>
      <c r="L17" s="12">
        <v>101.11</v>
      </c>
      <c r="M17" s="13" t="s">
        <v>51</v>
      </c>
      <c r="N17" s="17">
        <v>4.1250000000000002E-2</v>
      </c>
      <c r="O17" s="18"/>
      <c r="P17" s="2"/>
      <c r="Q17" s="13" t="s">
        <v>51</v>
      </c>
    </row>
    <row r="18" spans="1:21" ht="16.5" thickTop="1" thickBot="1">
      <c r="A18" s="2">
        <v>15</v>
      </c>
      <c r="B18" s="29" t="s">
        <v>18</v>
      </c>
      <c r="C18" s="34" t="s">
        <v>20</v>
      </c>
      <c r="D18" s="35" t="s">
        <v>20</v>
      </c>
      <c r="E18" s="12">
        <v>95.3</v>
      </c>
      <c r="F18" s="12">
        <v>96.9</v>
      </c>
      <c r="G18" s="12">
        <v>92.66</v>
      </c>
      <c r="H18" s="12">
        <v>96.11</v>
      </c>
      <c r="I18" s="12">
        <v>91.66</v>
      </c>
      <c r="J18" s="12">
        <v>95.47</v>
      </c>
      <c r="K18" s="12">
        <v>93.27</v>
      </c>
      <c r="L18" s="12">
        <v>99.3</v>
      </c>
      <c r="M18" s="13" t="s">
        <v>52</v>
      </c>
      <c r="N18" s="17">
        <v>1.6500000000000001E-2</v>
      </c>
      <c r="O18" s="19"/>
      <c r="P18" s="2"/>
      <c r="Q18" s="13" t="s">
        <v>52</v>
      </c>
    </row>
    <row r="19" spans="1:21" ht="15.75" thickBot="1">
      <c r="A19" s="2">
        <v>16</v>
      </c>
      <c r="B19" s="29" t="s">
        <v>18</v>
      </c>
      <c r="C19" s="30" t="s">
        <v>18</v>
      </c>
      <c r="D19" s="38" t="s">
        <v>19</v>
      </c>
      <c r="E19" s="12">
        <v>133.47999999999999</v>
      </c>
      <c r="F19" s="12">
        <v>128.61000000000001</v>
      </c>
      <c r="G19" s="12">
        <v>121.24</v>
      </c>
      <c r="H19" s="12">
        <v>133.54</v>
      </c>
      <c r="I19" s="12">
        <v>119.41</v>
      </c>
      <c r="J19" s="12">
        <v>116.82</v>
      </c>
      <c r="K19" s="12">
        <v>119.83</v>
      </c>
      <c r="L19" s="12">
        <v>127.54</v>
      </c>
      <c r="M19" s="13" t="s">
        <v>53</v>
      </c>
      <c r="N19" s="20">
        <v>8.2500000000000004E-2</v>
      </c>
      <c r="O19" s="15">
        <f>SUM(N19:N21)</f>
        <v>0.27500000000000002</v>
      </c>
      <c r="P19" s="2"/>
      <c r="Q19" s="13" t="s">
        <v>53</v>
      </c>
    </row>
    <row r="20" spans="1:21" ht="15.75" thickBot="1">
      <c r="A20" s="2">
        <v>17</v>
      </c>
      <c r="B20" s="29" t="s">
        <v>18</v>
      </c>
      <c r="C20" s="30" t="s">
        <v>18</v>
      </c>
      <c r="D20" s="21" t="s">
        <v>18</v>
      </c>
      <c r="E20" s="12">
        <v>126.31</v>
      </c>
      <c r="F20" s="12">
        <v>123.08</v>
      </c>
      <c r="G20" s="12">
        <v>116.85</v>
      </c>
      <c r="H20" s="12">
        <v>126.93</v>
      </c>
      <c r="I20" s="12">
        <v>115.27</v>
      </c>
      <c r="J20" s="12">
        <v>115.41</v>
      </c>
      <c r="K20" s="12">
        <v>116.74</v>
      </c>
      <c r="L20" s="12">
        <v>124.33</v>
      </c>
      <c r="M20" s="13" t="s">
        <v>54</v>
      </c>
      <c r="N20" s="22">
        <v>0.13750000000000001</v>
      </c>
      <c r="O20" s="18"/>
      <c r="P20" s="2"/>
      <c r="Q20" s="13" t="s">
        <v>54</v>
      </c>
    </row>
    <row r="21" spans="1:21" ht="15.75" thickBot="1">
      <c r="A21" s="2">
        <v>18</v>
      </c>
      <c r="B21" s="29" t="s">
        <v>18</v>
      </c>
      <c r="C21" s="30" t="s">
        <v>18</v>
      </c>
      <c r="D21" s="23" t="s">
        <v>28</v>
      </c>
      <c r="E21" s="12">
        <v>121.33</v>
      </c>
      <c r="F21" s="12">
        <v>119.46</v>
      </c>
      <c r="G21" s="12">
        <v>113.99</v>
      </c>
      <c r="H21" s="12">
        <v>122.31</v>
      </c>
      <c r="I21" s="12">
        <v>112.63</v>
      </c>
      <c r="J21" s="12">
        <v>114.29</v>
      </c>
      <c r="K21" s="12">
        <v>114.7</v>
      </c>
      <c r="L21" s="12">
        <v>121.85</v>
      </c>
      <c r="M21" s="13" t="s">
        <v>55</v>
      </c>
      <c r="N21" s="24">
        <v>5.5000000000000007E-2</v>
      </c>
      <c r="O21" s="19"/>
      <c r="P21" s="2"/>
      <c r="Q21" s="13" t="s">
        <v>55</v>
      </c>
    </row>
    <row r="22" spans="1:21" ht="15.75" customHeight="1" thickBot="1">
      <c r="A22" s="2">
        <v>19</v>
      </c>
      <c r="B22" s="29" t="s">
        <v>18</v>
      </c>
      <c r="C22" s="36" t="s">
        <v>19</v>
      </c>
      <c r="D22" s="37" t="s">
        <v>19</v>
      </c>
      <c r="E22" s="12">
        <v>169.05</v>
      </c>
      <c r="F22" s="12">
        <v>158.56</v>
      </c>
      <c r="G22" s="12">
        <v>149.4</v>
      </c>
      <c r="H22" s="12">
        <v>169.07</v>
      </c>
      <c r="I22" s="12">
        <v>146.77000000000001</v>
      </c>
      <c r="J22" s="12">
        <v>140.6</v>
      </c>
      <c r="K22" s="12">
        <v>144.99</v>
      </c>
      <c r="L22" s="12">
        <v>156.76</v>
      </c>
      <c r="M22" s="13" t="s">
        <v>56</v>
      </c>
      <c r="N22" s="17">
        <v>5.7749999999999996E-2</v>
      </c>
      <c r="O22" s="15">
        <f>SUM(N22:N24)</f>
        <v>0.1925</v>
      </c>
      <c r="P22" s="2"/>
      <c r="Q22" s="13" t="s">
        <v>56</v>
      </c>
    </row>
    <row r="23" spans="1:21" ht="15.75" thickBot="1">
      <c r="A23" s="2">
        <v>20</v>
      </c>
      <c r="B23" s="29" t="s">
        <v>18</v>
      </c>
      <c r="C23" s="36" t="s">
        <v>19</v>
      </c>
      <c r="D23" s="16" t="s">
        <v>18</v>
      </c>
      <c r="E23" s="12">
        <v>158.81</v>
      </c>
      <c r="F23" s="12">
        <v>150.94999999999999</v>
      </c>
      <c r="G23" s="12">
        <v>143.18</v>
      </c>
      <c r="H23" s="12">
        <v>159.79</v>
      </c>
      <c r="I23" s="12">
        <v>141.16</v>
      </c>
      <c r="J23" s="12">
        <v>138.63999999999999</v>
      </c>
      <c r="K23" s="12">
        <v>140.79</v>
      </c>
      <c r="L23" s="12">
        <v>152.31</v>
      </c>
      <c r="M23" s="13" t="s">
        <v>57</v>
      </c>
      <c r="N23" s="17">
        <v>9.6250000000000002E-2</v>
      </c>
      <c r="O23" s="18"/>
      <c r="P23" s="2"/>
      <c r="Q23" s="13" t="s">
        <v>57</v>
      </c>
    </row>
    <row r="24" spans="1:21" ht="15.75" thickBot="1">
      <c r="A24" s="2">
        <v>21</v>
      </c>
      <c r="B24" s="29" t="s">
        <v>18</v>
      </c>
      <c r="C24" s="36" t="s">
        <v>19</v>
      </c>
      <c r="D24" s="35" t="s">
        <v>20</v>
      </c>
      <c r="E24" s="12">
        <v>151.72999999999999</v>
      </c>
      <c r="F24" s="12">
        <v>146.06</v>
      </c>
      <c r="G24" s="12">
        <v>139.38</v>
      </c>
      <c r="H24" s="12">
        <v>153.15</v>
      </c>
      <c r="I24" s="12">
        <v>137.62</v>
      </c>
      <c r="J24" s="12">
        <v>137.49</v>
      </c>
      <c r="K24" s="12">
        <v>138.62</v>
      </c>
      <c r="L24" s="12">
        <v>149.01</v>
      </c>
      <c r="M24" s="13" t="s">
        <v>58</v>
      </c>
      <c r="N24" s="25">
        <v>3.8500000000000006E-2</v>
      </c>
      <c r="O24" s="19"/>
      <c r="P24" s="2"/>
      <c r="Q24" s="13" t="s">
        <v>58</v>
      </c>
    </row>
    <row r="25" spans="1:21" ht="15.75" customHeight="1" thickBot="1">
      <c r="A25" s="2">
        <v>22</v>
      </c>
      <c r="B25" s="32" t="s">
        <v>19</v>
      </c>
      <c r="C25" s="33" t="s">
        <v>20</v>
      </c>
      <c r="D25" s="37" t="s">
        <v>19</v>
      </c>
      <c r="E25" s="12">
        <v>93.89</v>
      </c>
      <c r="F25" s="12">
        <v>95.67</v>
      </c>
      <c r="G25" s="12">
        <v>90.3</v>
      </c>
      <c r="H25" s="12">
        <v>92.99</v>
      </c>
      <c r="I25" s="12">
        <v>89.45</v>
      </c>
      <c r="J25" s="12">
        <v>93.77</v>
      </c>
      <c r="K25" s="12">
        <v>90.3</v>
      </c>
      <c r="L25" s="12">
        <v>96.02</v>
      </c>
      <c r="M25" s="13" t="s">
        <v>60</v>
      </c>
      <c r="N25" s="24">
        <v>6.7499999999999999E-3</v>
      </c>
      <c r="O25" s="15">
        <f>SUM(N25:N27)</f>
        <v>2.2499999999999999E-2</v>
      </c>
      <c r="P25" s="2"/>
      <c r="Q25" s="13" t="s">
        <v>60</v>
      </c>
    </row>
    <row r="26" spans="1:21" ht="15.75" thickBot="1">
      <c r="A26" s="2">
        <v>23</v>
      </c>
      <c r="B26" s="32" t="s">
        <v>19</v>
      </c>
      <c r="C26" s="33" t="s">
        <v>20</v>
      </c>
      <c r="D26" s="16" t="s">
        <v>18</v>
      </c>
      <c r="E26" s="12">
        <v>89.2</v>
      </c>
      <c r="F26" s="12">
        <v>91.87</v>
      </c>
      <c r="G26" s="12">
        <v>87.26</v>
      </c>
      <c r="H26" s="12">
        <v>88.71</v>
      </c>
      <c r="I26" s="12">
        <v>86.63</v>
      </c>
      <c r="J26" s="12">
        <v>92.63</v>
      </c>
      <c r="K26" s="12">
        <v>88.17</v>
      </c>
      <c r="L26" s="12">
        <v>93.88</v>
      </c>
      <c r="M26" s="13" t="s">
        <v>61</v>
      </c>
      <c r="N26" s="17">
        <v>1.125E-2</v>
      </c>
      <c r="O26" s="18"/>
      <c r="P26" s="2"/>
      <c r="Q26" s="13" t="s">
        <v>61</v>
      </c>
    </row>
    <row r="27" spans="1:21" ht="15.75" thickBot="1">
      <c r="A27" s="2">
        <v>24</v>
      </c>
      <c r="B27" s="32" t="s">
        <v>19</v>
      </c>
      <c r="C27" s="33" t="s">
        <v>20</v>
      </c>
      <c r="D27" s="35" t="s">
        <v>20</v>
      </c>
      <c r="E27" s="12">
        <v>85.7</v>
      </c>
      <c r="F27" s="12">
        <v>89.07</v>
      </c>
      <c r="G27" s="12">
        <v>85.09</v>
      </c>
      <c r="H27" s="12">
        <v>85.48</v>
      </c>
      <c r="I27" s="12">
        <v>84.55</v>
      </c>
      <c r="J27" s="12">
        <v>91.65</v>
      </c>
      <c r="K27" s="12">
        <v>86.61</v>
      </c>
      <c r="L27" s="12">
        <v>92.13</v>
      </c>
      <c r="M27" s="13" t="s">
        <v>62</v>
      </c>
      <c r="N27" s="17">
        <v>4.4999999999999997E-3</v>
      </c>
      <c r="O27" s="19"/>
      <c r="P27" s="2"/>
      <c r="Q27" s="13" t="s">
        <v>62</v>
      </c>
    </row>
    <row r="28" spans="1:21" ht="15.75" customHeight="1" thickBot="1">
      <c r="A28" s="2">
        <v>25</v>
      </c>
      <c r="B28" s="32" t="s">
        <v>19</v>
      </c>
      <c r="C28" s="30" t="s">
        <v>18</v>
      </c>
      <c r="D28" s="37" t="s">
        <v>19</v>
      </c>
      <c r="E28" s="12">
        <v>120.97</v>
      </c>
      <c r="F28" s="12">
        <v>118.32</v>
      </c>
      <c r="G28" s="12">
        <v>111.32</v>
      </c>
      <c r="H28" s="12">
        <v>119.69</v>
      </c>
      <c r="I28" s="12">
        <v>110.08</v>
      </c>
      <c r="J28" s="12">
        <v>111.82</v>
      </c>
      <c r="K28" s="12">
        <v>110.91</v>
      </c>
      <c r="L28" s="12">
        <v>118.14</v>
      </c>
      <c r="M28" s="13" t="s">
        <v>63</v>
      </c>
      <c r="N28" s="17">
        <v>2.2499999999999999E-2</v>
      </c>
      <c r="O28" s="15">
        <f>SUM(N28:N30)</f>
        <v>7.4999999999999997E-2</v>
      </c>
      <c r="P28" s="2"/>
      <c r="Q28" s="13" t="s">
        <v>63</v>
      </c>
    </row>
    <row r="29" spans="1:21" ht="15.75" thickBot="1">
      <c r="A29" s="2">
        <v>26</v>
      </c>
      <c r="B29" s="32" t="s">
        <v>19</v>
      </c>
      <c r="C29" s="30" t="s">
        <v>18</v>
      </c>
      <c r="D29" s="16" t="s">
        <v>18</v>
      </c>
      <c r="E29" s="12">
        <v>114.18</v>
      </c>
      <c r="F29" s="12">
        <v>113.21</v>
      </c>
      <c r="G29" s="12">
        <v>107.19</v>
      </c>
      <c r="H29" s="12">
        <v>113.45</v>
      </c>
      <c r="I29" s="12">
        <v>106.22</v>
      </c>
      <c r="J29" s="12">
        <v>110.34</v>
      </c>
      <c r="K29" s="12">
        <v>107.99</v>
      </c>
      <c r="L29" s="12">
        <v>115.06</v>
      </c>
      <c r="M29" s="13" t="s">
        <v>64</v>
      </c>
      <c r="N29" s="17">
        <v>3.7499999999999999E-2</v>
      </c>
      <c r="O29" s="18"/>
      <c r="P29" s="2"/>
      <c r="Q29" s="13" t="s">
        <v>64</v>
      </c>
    </row>
    <row r="30" spans="1:21" ht="15.75" thickBot="1">
      <c r="A30" s="2">
        <v>27</v>
      </c>
      <c r="B30" s="32" t="s">
        <v>19</v>
      </c>
      <c r="C30" s="30" t="s">
        <v>18</v>
      </c>
      <c r="D30" s="35" t="s">
        <v>20</v>
      </c>
      <c r="E30" s="12">
        <v>109.19</v>
      </c>
      <c r="F30" s="12">
        <v>109.43</v>
      </c>
      <c r="G30" s="12">
        <v>104.26</v>
      </c>
      <c r="H30" s="12">
        <v>108.83</v>
      </c>
      <c r="I30" s="12">
        <v>103.54</v>
      </c>
      <c r="J30" s="12">
        <v>109.27</v>
      </c>
      <c r="K30" s="12">
        <v>106.01</v>
      </c>
      <c r="L30" s="12">
        <v>112.62</v>
      </c>
      <c r="M30" s="13" t="s">
        <v>65</v>
      </c>
      <c r="N30" s="17">
        <v>1.4999999999999999E-2</v>
      </c>
      <c r="O30" s="19"/>
      <c r="P30" s="2"/>
      <c r="Q30" s="13" t="s">
        <v>65</v>
      </c>
    </row>
    <row r="31" spans="1:21" ht="15.75" customHeight="1" thickBot="1">
      <c r="A31" s="2">
        <v>28</v>
      </c>
      <c r="B31" s="32" t="s">
        <v>19</v>
      </c>
      <c r="C31" s="36" t="s">
        <v>19</v>
      </c>
      <c r="D31" s="37" t="s">
        <v>19</v>
      </c>
      <c r="E31" s="12">
        <v>151.91</v>
      </c>
      <c r="F31" s="12">
        <v>144.54</v>
      </c>
      <c r="G31" s="12">
        <v>135.69999999999999</v>
      </c>
      <c r="H31" s="12">
        <v>150.26</v>
      </c>
      <c r="I31" s="12">
        <v>133.97</v>
      </c>
      <c r="J31" s="12">
        <v>133.51</v>
      </c>
      <c r="K31" s="12">
        <v>133.58000000000001</v>
      </c>
      <c r="L31" s="12">
        <v>144.08000000000001</v>
      </c>
      <c r="M31" s="13" t="s">
        <v>66</v>
      </c>
      <c r="N31" s="17">
        <v>1.575E-2</v>
      </c>
      <c r="O31" s="15">
        <f>SUM(N31:N33)</f>
        <v>5.2499999999999998E-2</v>
      </c>
      <c r="P31" s="2"/>
      <c r="Q31" s="13" t="s">
        <v>66</v>
      </c>
      <c r="U31" s="27"/>
    </row>
    <row r="32" spans="1:21" ht="15.75" thickBot="1">
      <c r="A32" s="2">
        <v>29</v>
      </c>
      <c r="B32" s="32" t="s">
        <v>19</v>
      </c>
      <c r="C32" s="36" t="s">
        <v>19</v>
      </c>
      <c r="D32" s="16" t="s">
        <v>18</v>
      </c>
      <c r="E32" s="12">
        <v>142.76</v>
      </c>
      <c r="F32" s="12">
        <v>137.46</v>
      </c>
      <c r="G32" s="12">
        <v>130.13999999999999</v>
      </c>
      <c r="H32" s="12">
        <v>141.58000000000001</v>
      </c>
      <c r="I32" s="12">
        <v>128.93</v>
      </c>
      <c r="J32" s="12">
        <v>131.71</v>
      </c>
      <c r="K32" s="12">
        <v>129.55000000000001</v>
      </c>
      <c r="L32" s="12">
        <v>139.78</v>
      </c>
      <c r="M32" s="13" t="s">
        <v>67</v>
      </c>
      <c r="N32" s="17">
        <v>2.6249999999999999E-2</v>
      </c>
      <c r="O32" s="18"/>
      <c r="P32" s="2"/>
      <c r="Q32" s="13" t="s">
        <v>67</v>
      </c>
    </row>
    <row r="33" spans="1:17" ht="15.75" thickBot="1">
      <c r="A33" s="2">
        <v>30</v>
      </c>
      <c r="B33" s="32" t="s">
        <v>19</v>
      </c>
      <c r="C33" s="36" t="s">
        <v>19</v>
      </c>
      <c r="D33" s="35" t="s">
        <v>20</v>
      </c>
      <c r="E33" s="12">
        <v>135.66999999999999</v>
      </c>
      <c r="F33" s="12">
        <v>132.88</v>
      </c>
      <c r="G33" s="12">
        <v>126.41</v>
      </c>
      <c r="H33" s="12">
        <v>135.36000000000001</v>
      </c>
      <c r="I33" s="12">
        <v>125.42</v>
      </c>
      <c r="J33" s="12">
        <v>130.41999999999999</v>
      </c>
      <c r="K33" s="12">
        <v>127.07</v>
      </c>
      <c r="L33" s="12">
        <v>136.59</v>
      </c>
      <c r="M33" s="13" t="s">
        <v>68</v>
      </c>
      <c r="N33" s="25">
        <v>1.0500000000000001E-2</v>
      </c>
      <c r="O33" s="26"/>
      <c r="P33" s="2"/>
      <c r="Q33" s="13" t="s">
        <v>68</v>
      </c>
    </row>
  </sheetData>
  <mergeCells count="11">
    <mergeCell ref="H5:H6"/>
    <mergeCell ref="I5:I6"/>
    <mergeCell ref="J5:J6"/>
    <mergeCell ref="K5:K6"/>
    <mergeCell ref="L5:L6"/>
    <mergeCell ref="G5:G6"/>
    <mergeCell ref="B5:B6"/>
    <mergeCell ref="C5:C6"/>
    <mergeCell ref="D5:D6"/>
    <mergeCell ref="E5:E6"/>
    <mergeCell ref="F5:F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O34"/>
  <sheetViews>
    <sheetView workbookViewId="0">
      <selection activeCell="H38" sqref="H38"/>
    </sheetView>
  </sheetViews>
  <sheetFormatPr defaultRowHeight="15"/>
  <cols>
    <col min="1" max="1" width="13.28515625" bestFit="1" customWidth="1"/>
    <col min="2" max="2" width="9.140625" style="1"/>
    <col min="4" max="4" width="14.140625" bestFit="1" customWidth="1"/>
    <col min="5" max="12" width="10.7109375" customWidth="1"/>
    <col min="13" max="13" width="24.42578125" bestFit="1" customWidth="1"/>
    <col min="15" max="15" width="15.7109375" customWidth="1"/>
  </cols>
  <sheetData>
    <row r="2" spans="1:15">
      <c r="E2" s="2">
        <v>14</v>
      </c>
      <c r="F2" s="2">
        <v>12</v>
      </c>
      <c r="G2" s="2">
        <v>6</v>
      </c>
      <c r="H2" s="2">
        <v>13</v>
      </c>
      <c r="I2" s="2">
        <v>4</v>
      </c>
      <c r="J2" s="2">
        <v>1</v>
      </c>
      <c r="K2" s="2">
        <v>2</v>
      </c>
      <c r="L2" s="2">
        <v>7</v>
      </c>
    </row>
    <row r="3" spans="1:15" ht="15.75" thickBot="1">
      <c r="E3" s="2">
        <v>4</v>
      </c>
      <c r="F3" s="2">
        <v>7</v>
      </c>
      <c r="G3" s="2">
        <v>8</v>
      </c>
      <c r="H3" s="2">
        <v>9</v>
      </c>
      <c r="I3" s="2">
        <v>10</v>
      </c>
      <c r="J3" s="2">
        <v>12</v>
      </c>
      <c r="K3" s="2">
        <v>14</v>
      </c>
      <c r="L3" s="2">
        <v>16</v>
      </c>
    </row>
    <row r="4" spans="1:15" ht="15.75" thickBot="1">
      <c r="A4">
        <v>1</v>
      </c>
      <c r="E4" s="68">
        <v>1</v>
      </c>
      <c r="F4" s="69">
        <v>2</v>
      </c>
      <c r="G4" s="69">
        <v>3</v>
      </c>
      <c r="H4" s="69">
        <v>4</v>
      </c>
      <c r="I4" s="69">
        <v>5</v>
      </c>
      <c r="J4" s="69">
        <v>6</v>
      </c>
      <c r="K4" s="69">
        <v>7</v>
      </c>
      <c r="L4" s="69">
        <v>8</v>
      </c>
    </row>
    <row r="5" spans="1:15" ht="15.75" customHeight="1" thickBot="1">
      <c r="A5" s="101" t="s">
        <v>76</v>
      </c>
      <c r="B5" s="98">
        <f>Variables!B4</f>
        <v>7.0499999999999993E-2</v>
      </c>
      <c r="E5" s="5" t="s">
        <v>3</v>
      </c>
      <c r="F5" s="6" t="s">
        <v>9</v>
      </c>
      <c r="G5" s="6" t="s">
        <v>14</v>
      </c>
      <c r="H5" s="6" t="s">
        <v>13</v>
      </c>
      <c r="I5" s="6" t="s">
        <v>6</v>
      </c>
      <c r="J5" s="6" t="s">
        <v>8</v>
      </c>
      <c r="K5" s="6" t="s">
        <v>15</v>
      </c>
      <c r="L5" s="6" t="s">
        <v>11</v>
      </c>
      <c r="M5" s="99" t="s">
        <v>71</v>
      </c>
      <c r="O5" s="27"/>
    </row>
    <row r="6" spans="1:15" ht="15.75" customHeight="1" thickTop="1">
      <c r="A6">
        <v>1</v>
      </c>
      <c r="B6" s="181" t="s">
        <v>29</v>
      </c>
      <c r="C6" s="183" t="s">
        <v>30</v>
      </c>
      <c r="D6" s="102" t="s">
        <v>31</v>
      </c>
      <c r="E6" s="134" t="s">
        <v>25</v>
      </c>
      <c r="F6" s="134" t="s">
        <v>26</v>
      </c>
      <c r="G6" s="134" t="s">
        <v>27</v>
      </c>
      <c r="H6" s="134" t="s">
        <v>24</v>
      </c>
      <c r="I6" s="134" t="s">
        <v>23</v>
      </c>
      <c r="J6" s="134" t="s">
        <v>17</v>
      </c>
      <c r="K6" s="134" t="s">
        <v>21</v>
      </c>
      <c r="L6" s="134" t="s">
        <v>22</v>
      </c>
      <c r="M6" s="179" t="str">
        <f>Variables!B2</f>
        <v>All Gas</v>
      </c>
      <c r="O6" s="96"/>
    </row>
    <row r="7" spans="1:15" ht="15.75" customHeight="1" thickBot="1">
      <c r="A7" s="28">
        <v>2</v>
      </c>
      <c r="B7" s="182"/>
      <c r="C7" s="184"/>
      <c r="D7" s="103"/>
      <c r="E7" s="135"/>
      <c r="F7" s="135"/>
      <c r="G7" s="135"/>
      <c r="H7" s="135"/>
      <c r="I7" s="135"/>
      <c r="J7" s="135"/>
      <c r="K7" s="135"/>
      <c r="L7" s="135"/>
      <c r="M7" s="180"/>
    </row>
    <row r="8" spans="1:15" ht="15.75" thickBot="1">
      <c r="A8">
        <v>3</v>
      </c>
      <c r="B8" s="169" t="s">
        <v>33</v>
      </c>
      <c r="C8" s="172" t="s">
        <v>34</v>
      </c>
      <c r="D8" s="89" t="s">
        <v>35</v>
      </c>
      <c r="E8" s="97">
        <f>'20 Yrs Ref'!E7</f>
        <v>114.97</v>
      </c>
      <c r="F8" s="97">
        <f>'20 Yrs Ref'!F7</f>
        <v>112.79</v>
      </c>
      <c r="G8" s="97">
        <f>'20 Yrs Ref'!G7</f>
        <v>106.88</v>
      </c>
      <c r="H8" s="97">
        <f>'20 Yrs Ref'!H7</f>
        <v>115.85</v>
      </c>
      <c r="I8" s="97">
        <f>'20 Yrs Ref'!I7</f>
        <v>104.87</v>
      </c>
      <c r="J8" s="97">
        <f>'20 Yrs Ref'!J7</f>
        <v>102.06</v>
      </c>
      <c r="K8" s="97">
        <f>'20 Yrs Ref'!K7</f>
        <v>104.55</v>
      </c>
      <c r="L8" s="97">
        <f>'20 Yrs Ref'!L7</f>
        <v>111.26</v>
      </c>
      <c r="M8" s="100">
        <f>HLOOKUP($M$6,'20 Yrs Ref'!$E$5:$L$33,A8, FALSE)</f>
        <v>102.06</v>
      </c>
      <c r="N8" s="76" t="s">
        <v>36</v>
      </c>
    </row>
    <row r="9" spans="1:15" ht="15.75" thickBot="1">
      <c r="A9">
        <v>4</v>
      </c>
      <c r="B9" s="170"/>
      <c r="C9" s="173"/>
      <c r="D9" s="90" t="s">
        <v>37</v>
      </c>
      <c r="E9" s="97">
        <f>'20 Yrs Ref'!E8</f>
        <v>110.04</v>
      </c>
      <c r="F9" s="97">
        <f>'20 Yrs Ref'!F8</f>
        <v>108.79</v>
      </c>
      <c r="G9" s="97">
        <f>'20 Yrs Ref'!G8</f>
        <v>103.61</v>
      </c>
      <c r="H9" s="97">
        <f>'20 Yrs Ref'!H8</f>
        <v>111.33</v>
      </c>
      <c r="I9" s="97">
        <f>'20 Yrs Ref'!I8</f>
        <v>101.79</v>
      </c>
      <c r="J9" s="97">
        <f>'20 Yrs Ref'!J8</f>
        <v>100.9</v>
      </c>
      <c r="K9" s="97">
        <f>'20 Yrs Ref'!K8</f>
        <v>102.28</v>
      </c>
      <c r="L9" s="97">
        <f>'20 Yrs Ref'!L8</f>
        <v>109.03</v>
      </c>
      <c r="M9" s="100">
        <f>HLOOKUP($M$6,'20 Yrs Ref'!$E$5:$L$33,A9, FALSE)</f>
        <v>100.9</v>
      </c>
      <c r="N9" s="76" t="s">
        <v>38</v>
      </c>
    </row>
    <row r="10" spans="1:15" ht="15.75" thickBot="1">
      <c r="A10">
        <v>5</v>
      </c>
      <c r="B10" s="170"/>
      <c r="C10" s="174"/>
      <c r="D10" s="91" t="s">
        <v>39</v>
      </c>
      <c r="E10" s="97">
        <f>'20 Yrs Ref'!E9</f>
        <v>106.2</v>
      </c>
      <c r="F10" s="97">
        <f>'20 Yrs Ref'!F9</f>
        <v>105.79</v>
      </c>
      <c r="G10" s="97">
        <f>'20 Yrs Ref'!G9</f>
        <v>101.27</v>
      </c>
      <c r="H10" s="97">
        <f>'20 Yrs Ref'!H9</f>
        <v>107.78</v>
      </c>
      <c r="I10" s="97">
        <f>'20 Yrs Ref'!I9</f>
        <v>99.56</v>
      </c>
      <c r="J10" s="97">
        <f>'20 Yrs Ref'!J9</f>
        <v>99.92</v>
      </c>
      <c r="K10" s="97">
        <f>'20 Yrs Ref'!K9</f>
        <v>100.68</v>
      </c>
      <c r="L10" s="97">
        <f>'20 Yrs Ref'!L9</f>
        <v>107.16</v>
      </c>
      <c r="M10" s="100">
        <f>HLOOKUP($M$6,'20 Yrs Ref'!$E$5:$L$33,A10, FALSE)</f>
        <v>99.92</v>
      </c>
      <c r="N10" s="76" t="s">
        <v>40</v>
      </c>
    </row>
    <row r="11" spans="1:15" ht="15.75" thickBot="1">
      <c r="A11">
        <v>6</v>
      </c>
      <c r="B11" s="170"/>
      <c r="C11" s="175" t="s">
        <v>37</v>
      </c>
      <c r="D11" s="89" t="s">
        <v>35</v>
      </c>
      <c r="E11" s="97">
        <f>'20 Yrs Ref'!E10</f>
        <v>148.43</v>
      </c>
      <c r="F11" s="97">
        <f>'20 Yrs Ref'!F10</f>
        <v>140.86000000000001</v>
      </c>
      <c r="G11" s="97">
        <f>'20 Yrs Ref'!G10</f>
        <v>133.11000000000001</v>
      </c>
      <c r="H11" s="97">
        <f>'20 Yrs Ref'!H10</f>
        <v>149.38999999999999</v>
      </c>
      <c r="I11" s="97">
        <f>'20 Yrs Ref'!I10</f>
        <v>130.32</v>
      </c>
      <c r="J11" s="97">
        <f>'20 Yrs Ref'!J10</f>
        <v>123.01</v>
      </c>
      <c r="K11" s="97">
        <f>'20 Yrs Ref'!K10</f>
        <v>129.63999999999999</v>
      </c>
      <c r="L11" s="97">
        <f>'20 Yrs Ref'!L10</f>
        <v>137.77000000000001</v>
      </c>
      <c r="M11" s="100">
        <f>HLOOKUP($M$6,'20 Yrs Ref'!$E$5:$L$33,A11, FALSE)</f>
        <v>123.01</v>
      </c>
      <c r="N11" s="76" t="s">
        <v>41</v>
      </c>
    </row>
    <row r="12" spans="1:15" ht="15.75" thickBot="1">
      <c r="A12">
        <v>7</v>
      </c>
      <c r="B12" s="170"/>
      <c r="C12" s="173"/>
      <c r="D12" s="90" t="s">
        <v>37</v>
      </c>
      <c r="E12" s="97">
        <f>'20 Yrs Ref'!E11</f>
        <v>140.96</v>
      </c>
      <c r="F12" s="97">
        <f>'20 Yrs Ref'!F11</f>
        <v>135.16</v>
      </c>
      <c r="G12" s="97">
        <f>'20 Yrs Ref'!G11</f>
        <v>128.41</v>
      </c>
      <c r="H12" s="97">
        <f>'20 Yrs Ref'!H11</f>
        <v>142.5</v>
      </c>
      <c r="I12" s="97">
        <f>'20 Yrs Ref'!I11</f>
        <v>125.95</v>
      </c>
      <c r="J12" s="97">
        <f>'20 Yrs Ref'!J11</f>
        <v>121.44</v>
      </c>
      <c r="K12" s="97">
        <f>'20 Yrs Ref'!K11</f>
        <v>126.4</v>
      </c>
      <c r="L12" s="97">
        <f>'20 Yrs Ref'!L11</f>
        <v>134.55000000000001</v>
      </c>
      <c r="M12" s="100">
        <f>HLOOKUP($M$6,'20 Yrs Ref'!$E$5:$L$33,A12, FALSE)</f>
        <v>121.44</v>
      </c>
      <c r="N12" s="76" t="s">
        <v>42</v>
      </c>
    </row>
    <row r="13" spans="1:15" ht="15.75" thickBot="1">
      <c r="A13">
        <v>8</v>
      </c>
      <c r="B13" s="170"/>
      <c r="C13" s="174"/>
      <c r="D13" s="91" t="s">
        <v>39</v>
      </c>
      <c r="E13" s="97">
        <f>'20 Yrs Ref'!E12</f>
        <v>135.66</v>
      </c>
      <c r="F13" s="97">
        <f>'20 Yrs Ref'!F12</f>
        <v>131.29</v>
      </c>
      <c r="G13" s="97">
        <f>'20 Yrs Ref'!G12</f>
        <v>125.42</v>
      </c>
      <c r="H13" s="97">
        <f>'20 Yrs Ref'!H12</f>
        <v>137.62</v>
      </c>
      <c r="I13" s="97">
        <f>'20 Yrs Ref'!I12</f>
        <v>123.11</v>
      </c>
      <c r="J13" s="97">
        <f>'20 Yrs Ref'!J12</f>
        <v>120.31</v>
      </c>
      <c r="K13" s="97">
        <f>'20 Yrs Ref'!K12</f>
        <v>124.73</v>
      </c>
      <c r="L13" s="97">
        <f>'20 Yrs Ref'!L12</f>
        <v>132</v>
      </c>
      <c r="M13" s="100">
        <f>HLOOKUP($M$6,'20 Yrs Ref'!$E$5:$L$33,A13, FALSE)</f>
        <v>120.31</v>
      </c>
      <c r="N13" s="76" t="s">
        <v>43</v>
      </c>
    </row>
    <row r="14" spans="1:15" ht="15.75" thickBot="1">
      <c r="A14">
        <v>9</v>
      </c>
      <c r="B14" s="170"/>
      <c r="C14" s="176" t="s">
        <v>45</v>
      </c>
      <c r="D14" s="89" t="s">
        <v>35</v>
      </c>
      <c r="E14" s="97">
        <f>'20 Yrs Ref'!E13</f>
        <v>188.31</v>
      </c>
      <c r="F14" s="97">
        <f>'20 Yrs Ref'!F13</f>
        <v>174.28</v>
      </c>
      <c r="G14" s="97">
        <f>'20 Yrs Ref'!G13</f>
        <v>164.37</v>
      </c>
      <c r="H14" s="97">
        <f>'20 Yrs Ref'!H13</f>
        <v>189.71</v>
      </c>
      <c r="I14" s="97">
        <f>'20 Yrs Ref'!I13</f>
        <v>160.43</v>
      </c>
      <c r="J14" s="97">
        <f>'20 Yrs Ref'!J13</f>
        <v>149.07</v>
      </c>
      <c r="K14" s="97">
        <f>'20 Yrs Ref'!K13</f>
        <v>157.80000000000001</v>
      </c>
      <c r="L14" s="97">
        <f>'20 Yrs Ref'!L13</f>
        <v>170.7</v>
      </c>
      <c r="M14" s="100">
        <f>HLOOKUP($M$6,'20 Yrs Ref'!$E$5:$L$33,A14, FALSE)</f>
        <v>149.07</v>
      </c>
      <c r="N14" s="76" t="s">
        <v>46</v>
      </c>
    </row>
    <row r="15" spans="1:15" ht="15.75" thickBot="1">
      <c r="A15">
        <v>10</v>
      </c>
      <c r="B15" s="170"/>
      <c r="C15" s="173"/>
      <c r="D15" s="90" t="s">
        <v>37</v>
      </c>
      <c r="E15" s="97">
        <f>'20 Yrs Ref'!E14</f>
        <v>177.78</v>
      </c>
      <c r="F15" s="97">
        <f>'20 Yrs Ref'!F14</f>
        <v>166.57</v>
      </c>
      <c r="G15" s="97">
        <f>'20 Yrs Ref'!G14</f>
        <v>158.03</v>
      </c>
      <c r="H15" s="97">
        <f>'20 Yrs Ref'!H14</f>
        <v>180</v>
      </c>
      <c r="I15" s="97">
        <f>'20 Yrs Ref'!I14</f>
        <v>154.77000000000001</v>
      </c>
      <c r="J15" s="97">
        <f>'20 Yrs Ref'!J14</f>
        <v>147.1</v>
      </c>
      <c r="K15" s="97">
        <f>'20 Yrs Ref'!K14</f>
        <v>153.5</v>
      </c>
      <c r="L15" s="97">
        <f>'20 Yrs Ref'!L14</f>
        <v>166.11</v>
      </c>
      <c r="M15" s="100">
        <f>HLOOKUP($M$6,'20 Yrs Ref'!$E$5:$L$33,A15, FALSE)</f>
        <v>147.1</v>
      </c>
      <c r="N15" s="76" t="s">
        <v>47</v>
      </c>
    </row>
    <row r="16" spans="1:15" ht="15.75" thickBot="1">
      <c r="A16">
        <v>11</v>
      </c>
      <c r="B16" s="171"/>
      <c r="C16" s="177"/>
      <c r="D16" s="92" t="s">
        <v>39</v>
      </c>
      <c r="E16" s="97">
        <f>'20 Yrs Ref'!E15</f>
        <v>170.29</v>
      </c>
      <c r="F16" s="97">
        <f>'20 Yrs Ref'!F15</f>
        <v>161.32</v>
      </c>
      <c r="G16" s="97">
        <f>'20 Yrs Ref'!G15</f>
        <v>154.28</v>
      </c>
      <c r="H16" s="97">
        <f>'20 Yrs Ref'!H15</f>
        <v>173.08</v>
      </c>
      <c r="I16" s="97">
        <f>'20 Yrs Ref'!I15</f>
        <v>151.24</v>
      </c>
      <c r="J16" s="97">
        <f>'20 Yrs Ref'!J15</f>
        <v>145.75</v>
      </c>
      <c r="K16" s="97">
        <f>'20 Yrs Ref'!K15</f>
        <v>151.09</v>
      </c>
      <c r="L16" s="97">
        <f>'20 Yrs Ref'!L15</f>
        <v>162.77000000000001</v>
      </c>
      <c r="M16" s="100">
        <f>HLOOKUP($M$6,'20 Yrs Ref'!$E$5:$L$33,A16, FALSE)</f>
        <v>145.75</v>
      </c>
      <c r="N16" s="76" t="s">
        <v>48</v>
      </c>
    </row>
    <row r="17" spans="1:14" ht="15.75" thickBot="1">
      <c r="A17">
        <v>12</v>
      </c>
      <c r="B17" s="169" t="s">
        <v>49</v>
      </c>
      <c r="C17" s="172" t="s">
        <v>34</v>
      </c>
      <c r="D17" s="89" t="s">
        <v>35</v>
      </c>
      <c r="E17" s="97">
        <f>'20 Yrs Ref'!E16</f>
        <v>103.67</v>
      </c>
      <c r="F17" s="97">
        <f>'20 Yrs Ref'!F16</f>
        <v>103.64</v>
      </c>
      <c r="G17" s="97">
        <f>'20 Yrs Ref'!G16</f>
        <v>97.97</v>
      </c>
      <c r="H17" s="97">
        <f>'20 Yrs Ref'!H16</f>
        <v>103.88</v>
      </c>
      <c r="I17" s="97">
        <f>'20 Yrs Ref'!I16</f>
        <v>96.64</v>
      </c>
      <c r="J17" s="97">
        <f>'20 Yrs Ref'!J16</f>
        <v>97.61</v>
      </c>
      <c r="K17" s="97">
        <f>'20 Yrs Ref'!K16</f>
        <v>96.96</v>
      </c>
      <c r="L17" s="97">
        <f>'20 Yrs Ref'!L16</f>
        <v>103.29</v>
      </c>
      <c r="M17" s="100">
        <f>HLOOKUP($M$6,'20 Yrs Ref'!$E$5:$L$33,A17, FALSE)</f>
        <v>97.61</v>
      </c>
      <c r="N17" s="76" t="s">
        <v>50</v>
      </c>
    </row>
    <row r="18" spans="1:14" ht="15.75" thickBot="1">
      <c r="A18">
        <v>13</v>
      </c>
      <c r="B18" s="170"/>
      <c r="C18" s="173"/>
      <c r="D18" s="90" t="s">
        <v>37</v>
      </c>
      <c r="E18" s="97">
        <f>'20 Yrs Ref'!E17</f>
        <v>98.98</v>
      </c>
      <c r="F18" s="97">
        <f>'20 Yrs Ref'!F17</f>
        <v>99.83</v>
      </c>
      <c r="G18" s="97">
        <f>'20 Yrs Ref'!G17</f>
        <v>94.89</v>
      </c>
      <c r="H18" s="97">
        <f>'20 Yrs Ref'!H17</f>
        <v>99.51</v>
      </c>
      <c r="I18" s="97">
        <f>'20 Yrs Ref'!I17</f>
        <v>93.8</v>
      </c>
      <c r="J18" s="97">
        <f>'20 Yrs Ref'!J17</f>
        <v>96.44</v>
      </c>
      <c r="K18" s="97">
        <f>'20 Yrs Ref'!K17</f>
        <v>94.84</v>
      </c>
      <c r="L18" s="97">
        <f>'20 Yrs Ref'!L17</f>
        <v>101.11</v>
      </c>
      <c r="M18" s="100">
        <f>HLOOKUP($M$6,'20 Yrs Ref'!$E$5:$L$33,A18, FALSE)</f>
        <v>96.44</v>
      </c>
      <c r="N18" s="76" t="s">
        <v>51</v>
      </c>
    </row>
    <row r="19" spans="1:14" ht="15.75" thickBot="1">
      <c r="A19">
        <v>14</v>
      </c>
      <c r="B19" s="170"/>
      <c r="C19" s="174"/>
      <c r="D19" s="91" t="s">
        <v>39</v>
      </c>
      <c r="E19" s="97">
        <f>'20 Yrs Ref'!E18</f>
        <v>95.3</v>
      </c>
      <c r="F19" s="97">
        <f>'20 Yrs Ref'!F18</f>
        <v>96.9</v>
      </c>
      <c r="G19" s="97">
        <f>'20 Yrs Ref'!G18</f>
        <v>92.66</v>
      </c>
      <c r="H19" s="97">
        <f>'20 Yrs Ref'!H18</f>
        <v>96.11</v>
      </c>
      <c r="I19" s="97">
        <f>'20 Yrs Ref'!I18</f>
        <v>91.66</v>
      </c>
      <c r="J19" s="97">
        <f>'20 Yrs Ref'!J18</f>
        <v>95.47</v>
      </c>
      <c r="K19" s="97">
        <f>'20 Yrs Ref'!K18</f>
        <v>93.27</v>
      </c>
      <c r="L19" s="97">
        <f>'20 Yrs Ref'!L18</f>
        <v>99.3</v>
      </c>
      <c r="M19" s="100">
        <f>HLOOKUP($M$6,'20 Yrs Ref'!$E$5:$L$33,A19, FALSE)</f>
        <v>95.47</v>
      </c>
      <c r="N19" s="76" t="s">
        <v>52</v>
      </c>
    </row>
    <row r="20" spans="1:14" ht="15.75" thickBot="1">
      <c r="A20">
        <v>15</v>
      </c>
      <c r="B20" s="170"/>
      <c r="C20" s="175" t="s">
        <v>37</v>
      </c>
      <c r="D20" s="93" t="s">
        <v>35</v>
      </c>
      <c r="E20" s="97">
        <f>'20 Yrs Ref'!E19</f>
        <v>133.47999999999999</v>
      </c>
      <c r="F20" s="97">
        <f>'20 Yrs Ref'!F19</f>
        <v>128.61000000000001</v>
      </c>
      <c r="G20" s="97">
        <f>'20 Yrs Ref'!G19</f>
        <v>121.24</v>
      </c>
      <c r="H20" s="97">
        <f>'20 Yrs Ref'!H19</f>
        <v>133.54</v>
      </c>
      <c r="I20" s="97">
        <f>'20 Yrs Ref'!I19</f>
        <v>119.41</v>
      </c>
      <c r="J20" s="97">
        <f>'20 Yrs Ref'!J19</f>
        <v>116.82</v>
      </c>
      <c r="K20" s="97">
        <f>'20 Yrs Ref'!K19</f>
        <v>119.83</v>
      </c>
      <c r="L20" s="97">
        <f>'20 Yrs Ref'!L19</f>
        <v>127.54</v>
      </c>
      <c r="M20" s="100">
        <f>HLOOKUP($M$6,'20 Yrs Ref'!$E$5:$L$33,A20, FALSE)</f>
        <v>116.82</v>
      </c>
      <c r="N20" s="76" t="s">
        <v>53</v>
      </c>
    </row>
    <row r="21" spans="1:14" ht="15.75" thickBot="1">
      <c r="A21">
        <v>16</v>
      </c>
      <c r="B21" s="170"/>
      <c r="C21" s="178"/>
      <c r="D21" s="94" t="s">
        <v>37</v>
      </c>
      <c r="E21" s="97">
        <f>'20 Yrs Ref'!E20</f>
        <v>126.31</v>
      </c>
      <c r="F21" s="97">
        <f>'20 Yrs Ref'!F20</f>
        <v>123.08</v>
      </c>
      <c r="G21" s="97">
        <f>'20 Yrs Ref'!G20</f>
        <v>116.85</v>
      </c>
      <c r="H21" s="97">
        <f>'20 Yrs Ref'!H20</f>
        <v>126.93</v>
      </c>
      <c r="I21" s="97">
        <f>'20 Yrs Ref'!I20</f>
        <v>115.27</v>
      </c>
      <c r="J21" s="97">
        <f>'20 Yrs Ref'!J20</f>
        <v>115.41</v>
      </c>
      <c r="K21" s="97">
        <f>'20 Yrs Ref'!K20</f>
        <v>116.74</v>
      </c>
      <c r="L21" s="97">
        <f>'20 Yrs Ref'!L20</f>
        <v>124.33</v>
      </c>
      <c r="M21" s="100">
        <f>HLOOKUP($M$6,'20 Yrs Ref'!$E$5:$L$33,A21, FALSE)</f>
        <v>115.41</v>
      </c>
      <c r="N21" s="76" t="s">
        <v>54</v>
      </c>
    </row>
    <row r="22" spans="1:14" ht="15.75" thickBot="1">
      <c r="A22">
        <v>17</v>
      </c>
      <c r="B22" s="170"/>
      <c r="C22" s="174"/>
      <c r="D22" s="95" t="s">
        <v>39</v>
      </c>
      <c r="E22" s="97">
        <f>'20 Yrs Ref'!E21</f>
        <v>121.33</v>
      </c>
      <c r="F22" s="97">
        <f>'20 Yrs Ref'!F21</f>
        <v>119.46</v>
      </c>
      <c r="G22" s="97">
        <f>'20 Yrs Ref'!G21</f>
        <v>113.99</v>
      </c>
      <c r="H22" s="97">
        <f>'20 Yrs Ref'!H21</f>
        <v>122.31</v>
      </c>
      <c r="I22" s="97">
        <f>'20 Yrs Ref'!I21</f>
        <v>112.63</v>
      </c>
      <c r="J22" s="97">
        <f>'20 Yrs Ref'!J21</f>
        <v>114.29</v>
      </c>
      <c r="K22" s="97">
        <f>'20 Yrs Ref'!K21</f>
        <v>114.7</v>
      </c>
      <c r="L22" s="97">
        <f>'20 Yrs Ref'!L21</f>
        <v>121.85</v>
      </c>
      <c r="M22" s="100">
        <f>HLOOKUP($M$6,'20 Yrs Ref'!$E$5:$L$33,A22, FALSE)</f>
        <v>114.29</v>
      </c>
      <c r="N22" s="76" t="s">
        <v>55</v>
      </c>
    </row>
    <row r="23" spans="1:14" ht="15.75" thickBot="1">
      <c r="A23">
        <v>18</v>
      </c>
      <c r="B23" s="170"/>
      <c r="C23" s="176" t="s">
        <v>45</v>
      </c>
      <c r="D23" s="89" t="s">
        <v>35</v>
      </c>
      <c r="E23" s="97">
        <f>'20 Yrs Ref'!E22</f>
        <v>169.05</v>
      </c>
      <c r="F23" s="97">
        <f>'20 Yrs Ref'!F22</f>
        <v>158.56</v>
      </c>
      <c r="G23" s="97">
        <f>'20 Yrs Ref'!G22</f>
        <v>149.4</v>
      </c>
      <c r="H23" s="97">
        <f>'20 Yrs Ref'!H22</f>
        <v>169.07</v>
      </c>
      <c r="I23" s="97">
        <f>'20 Yrs Ref'!I22</f>
        <v>146.77000000000001</v>
      </c>
      <c r="J23" s="97">
        <f>'20 Yrs Ref'!J22</f>
        <v>140.6</v>
      </c>
      <c r="K23" s="97">
        <f>'20 Yrs Ref'!K22</f>
        <v>144.99</v>
      </c>
      <c r="L23" s="97">
        <f>'20 Yrs Ref'!L22</f>
        <v>156.76</v>
      </c>
      <c r="M23" s="100">
        <f>HLOOKUP($M$6,'20 Yrs Ref'!$E$5:$L$33,A23, FALSE)</f>
        <v>140.6</v>
      </c>
      <c r="N23" s="76" t="s">
        <v>56</v>
      </c>
    </row>
    <row r="24" spans="1:14" ht="15.75" thickBot="1">
      <c r="A24">
        <v>19</v>
      </c>
      <c r="B24" s="170"/>
      <c r="C24" s="173"/>
      <c r="D24" s="90" t="s">
        <v>37</v>
      </c>
      <c r="E24" s="97">
        <f>'20 Yrs Ref'!E23</f>
        <v>158.81</v>
      </c>
      <c r="F24" s="97">
        <f>'20 Yrs Ref'!F23</f>
        <v>150.94999999999999</v>
      </c>
      <c r="G24" s="97">
        <f>'20 Yrs Ref'!G23</f>
        <v>143.18</v>
      </c>
      <c r="H24" s="97">
        <f>'20 Yrs Ref'!H23</f>
        <v>159.79</v>
      </c>
      <c r="I24" s="97">
        <f>'20 Yrs Ref'!I23</f>
        <v>141.16</v>
      </c>
      <c r="J24" s="97">
        <f>'20 Yrs Ref'!J23</f>
        <v>138.63999999999999</v>
      </c>
      <c r="K24" s="97">
        <f>'20 Yrs Ref'!K23</f>
        <v>140.79</v>
      </c>
      <c r="L24" s="97">
        <f>'20 Yrs Ref'!L23</f>
        <v>152.31</v>
      </c>
      <c r="M24" s="100">
        <f>HLOOKUP($M$6,'20 Yrs Ref'!$E$5:$L$33,A24, FALSE)</f>
        <v>138.63999999999999</v>
      </c>
      <c r="N24" s="76" t="s">
        <v>57</v>
      </c>
    </row>
    <row r="25" spans="1:14" ht="15.75" thickBot="1">
      <c r="A25">
        <v>20</v>
      </c>
      <c r="B25" s="171"/>
      <c r="C25" s="177"/>
      <c r="D25" s="92" t="s">
        <v>39</v>
      </c>
      <c r="E25" s="97">
        <f>'20 Yrs Ref'!E24</f>
        <v>151.72999999999999</v>
      </c>
      <c r="F25" s="97">
        <f>'20 Yrs Ref'!F24</f>
        <v>146.06</v>
      </c>
      <c r="G25" s="97">
        <f>'20 Yrs Ref'!G24</f>
        <v>139.38</v>
      </c>
      <c r="H25" s="97">
        <f>'20 Yrs Ref'!H24</f>
        <v>153.15</v>
      </c>
      <c r="I25" s="97">
        <f>'20 Yrs Ref'!I24</f>
        <v>137.62</v>
      </c>
      <c r="J25" s="97">
        <f>'20 Yrs Ref'!J24</f>
        <v>137.49</v>
      </c>
      <c r="K25" s="97">
        <f>'20 Yrs Ref'!K24</f>
        <v>138.62</v>
      </c>
      <c r="L25" s="97">
        <f>'20 Yrs Ref'!L24</f>
        <v>149.01</v>
      </c>
      <c r="M25" s="100">
        <f>HLOOKUP($M$6,'20 Yrs Ref'!$E$5:$L$33,A25, FALSE)</f>
        <v>137.49</v>
      </c>
      <c r="N25" s="76" t="s">
        <v>58</v>
      </c>
    </row>
    <row r="26" spans="1:14" ht="15.75" thickBot="1">
      <c r="A26">
        <v>21</v>
      </c>
      <c r="B26" s="169" t="s">
        <v>59</v>
      </c>
      <c r="C26" s="172" t="s">
        <v>34</v>
      </c>
      <c r="D26" s="89" t="s">
        <v>35</v>
      </c>
      <c r="E26" s="97">
        <f>'20 Yrs Ref'!E25</f>
        <v>93.89</v>
      </c>
      <c r="F26" s="97">
        <f>'20 Yrs Ref'!F25</f>
        <v>95.67</v>
      </c>
      <c r="G26" s="97">
        <f>'20 Yrs Ref'!G25</f>
        <v>90.3</v>
      </c>
      <c r="H26" s="97">
        <f>'20 Yrs Ref'!H25</f>
        <v>92.99</v>
      </c>
      <c r="I26" s="97">
        <f>'20 Yrs Ref'!I25</f>
        <v>89.45</v>
      </c>
      <c r="J26" s="97">
        <f>'20 Yrs Ref'!J25</f>
        <v>93.77</v>
      </c>
      <c r="K26" s="97">
        <f>'20 Yrs Ref'!K25</f>
        <v>90.3</v>
      </c>
      <c r="L26" s="97">
        <f>'20 Yrs Ref'!L25</f>
        <v>96.02</v>
      </c>
      <c r="M26" s="100">
        <f>HLOOKUP($M$6,'20 Yrs Ref'!$E$5:$L$33,A26, FALSE)</f>
        <v>93.77</v>
      </c>
      <c r="N26" s="76" t="s">
        <v>60</v>
      </c>
    </row>
    <row r="27" spans="1:14" ht="15.75" thickBot="1">
      <c r="A27">
        <v>22</v>
      </c>
      <c r="B27" s="170"/>
      <c r="C27" s="173"/>
      <c r="D27" s="90" t="s">
        <v>37</v>
      </c>
      <c r="E27" s="97">
        <f>'20 Yrs Ref'!E26</f>
        <v>89.2</v>
      </c>
      <c r="F27" s="97">
        <f>'20 Yrs Ref'!F26</f>
        <v>91.87</v>
      </c>
      <c r="G27" s="97">
        <f>'20 Yrs Ref'!G26</f>
        <v>87.26</v>
      </c>
      <c r="H27" s="97">
        <f>'20 Yrs Ref'!H26</f>
        <v>88.71</v>
      </c>
      <c r="I27" s="97">
        <f>'20 Yrs Ref'!I26</f>
        <v>86.63</v>
      </c>
      <c r="J27" s="97">
        <f>'20 Yrs Ref'!J26</f>
        <v>92.63</v>
      </c>
      <c r="K27" s="97">
        <f>'20 Yrs Ref'!K26</f>
        <v>88.17</v>
      </c>
      <c r="L27" s="97">
        <f>'20 Yrs Ref'!L26</f>
        <v>93.88</v>
      </c>
      <c r="M27" s="100">
        <f>HLOOKUP($M$6,'20 Yrs Ref'!$E$5:$L$33,A27, FALSE)</f>
        <v>92.63</v>
      </c>
      <c r="N27" s="76" t="s">
        <v>61</v>
      </c>
    </row>
    <row r="28" spans="1:14" ht="15.75" thickBot="1">
      <c r="A28">
        <v>23</v>
      </c>
      <c r="B28" s="170"/>
      <c r="C28" s="174"/>
      <c r="D28" s="91" t="s">
        <v>39</v>
      </c>
      <c r="E28" s="97">
        <f>'20 Yrs Ref'!E27</f>
        <v>85.7</v>
      </c>
      <c r="F28" s="97">
        <f>'20 Yrs Ref'!F27</f>
        <v>89.07</v>
      </c>
      <c r="G28" s="97">
        <f>'20 Yrs Ref'!G27</f>
        <v>85.09</v>
      </c>
      <c r="H28" s="97">
        <f>'20 Yrs Ref'!H27</f>
        <v>85.48</v>
      </c>
      <c r="I28" s="97">
        <f>'20 Yrs Ref'!I27</f>
        <v>84.55</v>
      </c>
      <c r="J28" s="97">
        <f>'20 Yrs Ref'!J27</f>
        <v>91.65</v>
      </c>
      <c r="K28" s="97">
        <f>'20 Yrs Ref'!K27</f>
        <v>86.61</v>
      </c>
      <c r="L28" s="97">
        <f>'20 Yrs Ref'!L27</f>
        <v>92.13</v>
      </c>
      <c r="M28" s="100">
        <f>HLOOKUP($M$6,'20 Yrs Ref'!$E$5:$L$33,A28, FALSE)</f>
        <v>91.65</v>
      </c>
      <c r="N28" s="76" t="s">
        <v>62</v>
      </c>
    </row>
    <row r="29" spans="1:14" ht="15.75" thickBot="1">
      <c r="A29">
        <v>24</v>
      </c>
      <c r="B29" s="170"/>
      <c r="C29" s="175" t="s">
        <v>37</v>
      </c>
      <c r="D29" s="89" t="s">
        <v>35</v>
      </c>
      <c r="E29" s="97">
        <f>'20 Yrs Ref'!E28</f>
        <v>120.97</v>
      </c>
      <c r="F29" s="97">
        <f>'20 Yrs Ref'!F28</f>
        <v>118.32</v>
      </c>
      <c r="G29" s="97">
        <f>'20 Yrs Ref'!G28</f>
        <v>111.32</v>
      </c>
      <c r="H29" s="97">
        <f>'20 Yrs Ref'!H28</f>
        <v>119.69</v>
      </c>
      <c r="I29" s="97">
        <f>'20 Yrs Ref'!I28</f>
        <v>110.08</v>
      </c>
      <c r="J29" s="97">
        <f>'20 Yrs Ref'!J28</f>
        <v>111.82</v>
      </c>
      <c r="K29" s="97">
        <f>'20 Yrs Ref'!K28</f>
        <v>110.91</v>
      </c>
      <c r="L29" s="97">
        <f>'20 Yrs Ref'!L28</f>
        <v>118.14</v>
      </c>
      <c r="M29" s="100">
        <f>HLOOKUP($M$6,'20 Yrs Ref'!$E$5:$L$33,A29, FALSE)</f>
        <v>111.82</v>
      </c>
      <c r="N29" s="76" t="s">
        <v>63</v>
      </c>
    </row>
    <row r="30" spans="1:14" ht="15.75" thickBot="1">
      <c r="A30">
        <v>25</v>
      </c>
      <c r="B30" s="170"/>
      <c r="C30" s="173"/>
      <c r="D30" s="90" t="s">
        <v>37</v>
      </c>
      <c r="E30" s="97">
        <f>'20 Yrs Ref'!E29</f>
        <v>114.18</v>
      </c>
      <c r="F30" s="97">
        <f>'20 Yrs Ref'!F29</f>
        <v>113.21</v>
      </c>
      <c r="G30" s="97">
        <f>'20 Yrs Ref'!G29</f>
        <v>107.19</v>
      </c>
      <c r="H30" s="97">
        <f>'20 Yrs Ref'!H29</f>
        <v>113.45</v>
      </c>
      <c r="I30" s="97">
        <f>'20 Yrs Ref'!I29</f>
        <v>106.22</v>
      </c>
      <c r="J30" s="97">
        <f>'20 Yrs Ref'!J29</f>
        <v>110.34</v>
      </c>
      <c r="K30" s="97">
        <f>'20 Yrs Ref'!K29</f>
        <v>107.99</v>
      </c>
      <c r="L30" s="97">
        <f>'20 Yrs Ref'!L29</f>
        <v>115.06</v>
      </c>
      <c r="M30" s="100">
        <f>HLOOKUP($M$6,'20 Yrs Ref'!$E$5:$L$33,A30, FALSE)</f>
        <v>110.34</v>
      </c>
      <c r="N30" s="76" t="s">
        <v>64</v>
      </c>
    </row>
    <row r="31" spans="1:14" ht="15" customHeight="1" thickBot="1">
      <c r="A31">
        <v>26</v>
      </c>
      <c r="B31" s="170"/>
      <c r="C31" s="174"/>
      <c r="D31" s="91" t="s">
        <v>39</v>
      </c>
      <c r="E31" s="97">
        <f>'20 Yrs Ref'!E30</f>
        <v>109.19</v>
      </c>
      <c r="F31" s="97">
        <f>'20 Yrs Ref'!F30</f>
        <v>109.43</v>
      </c>
      <c r="G31" s="97">
        <f>'20 Yrs Ref'!G30</f>
        <v>104.26</v>
      </c>
      <c r="H31" s="97">
        <f>'20 Yrs Ref'!H30</f>
        <v>108.83</v>
      </c>
      <c r="I31" s="97">
        <f>'20 Yrs Ref'!I30</f>
        <v>103.54</v>
      </c>
      <c r="J31" s="97">
        <f>'20 Yrs Ref'!J30</f>
        <v>109.27</v>
      </c>
      <c r="K31" s="97">
        <f>'20 Yrs Ref'!K30</f>
        <v>106.01</v>
      </c>
      <c r="L31" s="97">
        <f>'20 Yrs Ref'!L30</f>
        <v>112.62</v>
      </c>
      <c r="M31" s="100">
        <f>HLOOKUP($M$6,'20 Yrs Ref'!$E$5:$L$33,A31, FALSE)</f>
        <v>109.27</v>
      </c>
      <c r="N31" s="76" t="s">
        <v>65</v>
      </c>
    </row>
    <row r="32" spans="1:14" ht="15.75" thickBot="1">
      <c r="A32">
        <v>27</v>
      </c>
      <c r="B32" s="170"/>
      <c r="C32" s="176" t="s">
        <v>45</v>
      </c>
      <c r="D32" s="89" t="s">
        <v>35</v>
      </c>
      <c r="E32" s="97">
        <f>'20 Yrs Ref'!E31</f>
        <v>151.91</v>
      </c>
      <c r="F32" s="97">
        <f>'20 Yrs Ref'!F31</f>
        <v>144.54</v>
      </c>
      <c r="G32" s="97">
        <f>'20 Yrs Ref'!G31</f>
        <v>135.69999999999999</v>
      </c>
      <c r="H32" s="97">
        <f>'20 Yrs Ref'!H31</f>
        <v>150.26</v>
      </c>
      <c r="I32" s="97">
        <f>'20 Yrs Ref'!I31</f>
        <v>133.97</v>
      </c>
      <c r="J32" s="97">
        <f>'20 Yrs Ref'!J31</f>
        <v>133.51</v>
      </c>
      <c r="K32" s="97">
        <f>'20 Yrs Ref'!K31</f>
        <v>133.58000000000001</v>
      </c>
      <c r="L32" s="97">
        <f>'20 Yrs Ref'!L31</f>
        <v>144.08000000000001</v>
      </c>
      <c r="M32" s="100">
        <f>HLOOKUP($M$6,'20 Yrs Ref'!$E$5:$L$33,A32, FALSE)</f>
        <v>133.51</v>
      </c>
      <c r="N32" s="76" t="s">
        <v>66</v>
      </c>
    </row>
    <row r="33" spans="1:14" ht="15.75" thickBot="1">
      <c r="A33">
        <v>28</v>
      </c>
      <c r="B33" s="170"/>
      <c r="C33" s="173"/>
      <c r="D33" s="90" t="s">
        <v>37</v>
      </c>
      <c r="E33" s="97">
        <f>'20 Yrs Ref'!E32</f>
        <v>142.76</v>
      </c>
      <c r="F33" s="97">
        <f>'20 Yrs Ref'!F32</f>
        <v>137.46</v>
      </c>
      <c r="G33" s="97">
        <f>'20 Yrs Ref'!G32</f>
        <v>130.13999999999999</v>
      </c>
      <c r="H33" s="97">
        <f>'20 Yrs Ref'!H32</f>
        <v>141.58000000000001</v>
      </c>
      <c r="I33" s="97">
        <f>'20 Yrs Ref'!I32</f>
        <v>128.93</v>
      </c>
      <c r="J33" s="97">
        <f>'20 Yrs Ref'!J32</f>
        <v>131.71</v>
      </c>
      <c r="K33" s="97">
        <f>'20 Yrs Ref'!K32</f>
        <v>129.55000000000001</v>
      </c>
      <c r="L33" s="97">
        <f>'20 Yrs Ref'!L32</f>
        <v>139.78</v>
      </c>
      <c r="M33" s="100">
        <f>HLOOKUP($M$6,'20 Yrs Ref'!$E$5:$L$33,A33, FALSE)</f>
        <v>131.71</v>
      </c>
      <c r="N33" s="76" t="s">
        <v>67</v>
      </c>
    </row>
    <row r="34" spans="1:14" ht="15.75" thickBot="1">
      <c r="A34">
        <v>29</v>
      </c>
      <c r="B34" s="171"/>
      <c r="C34" s="177"/>
      <c r="D34" s="92" t="s">
        <v>39</v>
      </c>
      <c r="E34" s="97">
        <f>'20 Yrs Ref'!E33</f>
        <v>135.66999999999999</v>
      </c>
      <c r="F34" s="97">
        <f>'20 Yrs Ref'!F33</f>
        <v>132.88</v>
      </c>
      <c r="G34" s="97">
        <f>'20 Yrs Ref'!G33</f>
        <v>126.41</v>
      </c>
      <c r="H34" s="97">
        <f>'20 Yrs Ref'!H33</f>
        <v>135.36000000000001</v>
      </c>
      <c r="I34" s="97">
        <f>'20 Yrs Ref'!I33</f>
        <v>125.42</v>
      </c>
      <c r="J34" s="97">
        <f>'20 Yrs Ref'!J33</f>
        <v>130.41999999999999</v>
      </c>
      <c r="K34" s="97">
        <f>'20 Yrs Ref'!K33</f>
        <v>127.07</v>
      </c>
      <c r="L34" s="97">
        <f>'20 Yrs Ref'!L33</f>
        <v>136.59</v>
      </c>
      <c r="M34" s="100">
        <f>HLOOKUP($M$6,'20 Yrs Ref'!$E$5:$L$33,A34, FALSE)</f>
        <v>130.41999999999999</v>
      </c>
      <c r="N34" s="76" t="s">
        <v>68</v>
      </c>
    </row>
  </sheetData>
  <mergeCells count="23">
    <mergeCell ref="B17:B25"/>
    <mergeCell ref="C17:C19"/>
    <mergeCell ref="C20:C22"/>
    <mergeCell ref="C23:C25"/>
    <mergeCell ref="B26:B34"/>
    <mergeCell ref="C26:C28"/>
    <mergeCell ref="C29:C31"/>
    <mergeCell ref="C32:C34"/>
    <mergeCell ref="I6:I7"/>
    <mergeCell ref="J6:J7"/>
    <mergeCell ref="K6:K7"/>
    <mergeCell ref="L6:L7"/>
    <mergeCell ref="M6:M7"/>
    <mergeCell ref="E6:E7"/>
    <mergeCell ref="F6:F7"/>
    <mergeCell ref="G6:G7"/>
    <mergeCell ref="H6:H7"/>
    <mergeCell ref="B8:B16"/>
    <mergeCell ref="C8:C10"/>
    <mergeCell ref="C11:C13"/>
    <mergeCell ref="C14:C16"/>
    <mergeCell ref="B6:B7"/>
    <mergeCell ref="C6:C7"/>
  </mergeCells>
  <conditionalFormatting sqref="E8:L34">
    <cfRule type="colorScale" priority="1">
      <colorScale>
        <cfvo type="min"/>
        <cfvo type="num" val="0"/>
        <cfvo type="max"/>
        <color rgb="FF00B050"/>
        <color theme="0"/>
        <color rgb="FFFF0000"/>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2</vt:i4>
      </vt:variant>
    </vt:vector>
  </HeadingPairs>
  <TitlesOfParts>
    <vt:vector size="17" baseType="lpstr">
      <vt:lpstr>Documentation</vt:lpstr>
      <vt:lpstr>Variables</vt:lpstr>
      <vt:lpstr>ModifiedQuilt</vt:lpstr>
      <vt:lpstr>Data</vt:lpstr>
      <vt:lpstr>Data 2</vt:lpstr>
      <vt:lpstr>50 Yrs Ref</vt:lpstr>
      <vt:lpstr>50 Years</vt:lpstr>
      <vt:lpstr>20 Yrs Ref</vt:lpstr>
      <vt:lpstr>20 Years</vt:lpstr>
      <vt:lpstr>35 Yrs Ref</vt:lpstr>
      <vt:lpstr>35 Years</vt:lpstr>
      <vt:lpstr>10 Yrs Ref</vt:lpstr>
      <vt:lpstr>10 Years</vt:lpstr>
      <vt:lpstr>11.3 Data</vt:lpstr>
      <vt:lpstr>11.3 Data Sorted</vt:lpstr>
      <vt:lpstr>Chart</vt:lpstr>
      <vt:lpstr>Chart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Koehler</dc:creator>
  <cp:lastModifiedBy>Jeff Bower</cp:lastModifiedBy>
  <cp:lastPrinted>2014-01-21T20:37:10Z</cp:lastPrinted>
  <dcterms:created xsi:type="dcterms:W3CDTF">2013-11-11T20:18:32Z</dcterms:created>
  <dcterms:modified xsi:type="dcterms:W3CDTF">2014-01-31T00:42:07Z</dcterms:modified>
</cp:coreProperties>
</file>